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5" yWindow="135" windowWidth="14805" windowHeight="6900"/>
  </bookViews>
  <sheets>
    <sheet name="Реклама ТВ Москва" sheetId="1" r:id="rId1"/>
  </sheets>
  <calcPr calcId="145621"/>
</workbook>
</file>

<file path=xl/calcChain.xml><?xml version="1.0" encoding="utf-8"?>
<calcChain xmlns="http://schemas.openxmlformats.org/spreadsheetml/2006/main">
  <c r="G125" i="1" l="1"/>
  <c r="M125" i="1" s="1"/>
  <c r="O125" i="1" s="1"/>
  <c r="F125" i="1"/>
  <c r="J125" i="1" s="1"/>
  <c r="L125" i="1" s="1"/>
  <c r="G124" i="1"/>
  <c r="M124" i="1" s="1"/>
  <c r="O124" i="1" s="1"/>
  <c r="F124" i="1"/>
  <c r="J124" i="1" s="1"/>
  <c r="L124" i="1" s="1"/>
  <c r="G123" i="1"/>
  <c r="M123" i="1" s="1"/>
  <c r="O123" i="1" s="1"/>
  <c r="F123" i="1"/>
  <c r="J123" i="1" s="1"/>
  <c r="L123" i="1" s="1"/>
  <c r="P124" i="1" l="1"/>
  <c r="Q124" i="1" s="1"/>
  <c r="P123" i="1"/>
  <c r="Q123" i="1" s="1"/>
  <c r="P125" i="1"/>
  <c r="Q125" i="1" s="1"/>
  <c r="S125" i="1" l="1"/>
  <c r="R125" i="1"/>
  <c r="S123" i="1"/>
  <c r="R123" i="1"/>
  <c r="S124" i="1"/>
  <c r="R124" i="1"/>
  <c r="G153" i="1" l="1"/>
  <c r="O153" i="1" s="1"/>
  <c r="F153" i="1"/>
  <c r="G152" i="1"/>
  <c r="O152" i="1" s="1"/>
  <c r="F152" i="1"/>
  <c r="G151" i="1"/>
  <c r="O151" i="1" s="1"/>
  <c r="F151" i="1"/>
  <c r="P152" i="1" l="1"/>
  <c r="Q152" i="1" s="1"/>
  <c r="R152" i="1" s="1"/>
  <c r="P151" i="1"/>
  <c r="Q151" i="1" s="1"/>
  <c r="R151" i="1" s="1"/>
  <c r="P153" i="1"/>
  <c r="Q153" i="1" s="1"/>
  <c r="R153" i="1" s="1"/>
  <c r="G139" i="1" l="1"/>
  <c r="O139" i="1" s="1"/>
  <c r="F139" i="1"/>
  <c r="G138" i="1"/>
  <c r="O138" i="1" s="1"/>
  <c r="F138" i="1"/>
  <c r="G137" i="1"/>
  <c r="O137" i="1" s="1"/>
  <c r="F137" i="1"/>
  <c r="G90" i="1"/>
  <c r="M90" i="1" s="1"/>
  <c r="O90" i="1" s="1"/>
  <c r="F90" i="1"/>
  <c r="J90" i="1" s="1"/>
  <c r="L90" i="1" s="1"/>
  <c r="G89" i="1"/>
  <c r="M89" i="1" s="1"/>
  <c r="O89" i="1" s="1"/>
  <c r="F89" i="1"/>
  <c r="J89" i="1" s="1"/>
  <c r="L89" i="1" s="1"/>
  <c r="G88" i="1"/>
  <c r="M88" i="1" s="1"/>
  <c r="O88" i="1" s="1"/>
  <c r="F88" i="1"/>
  <c r="J88" i="1" s="1"/>
  <c r="L88" i="1" s="1"/>
  <c r="P137" i="1" l="1"/>
  <c r="P138" i="1"/>
  <c r="Q138" i="1" s="1"/>
  <c r="R138" i="1" s="1"/>
  <c r="P139" i="1"/>
  <c r="P89" i="1"/>
  <c r="Q89" i="1" s="1"/>
  <c r="P88" i="1"/>
  <c r="Q88" i="1" s="1"/>
  <c r="P90" i="1"/>
  <c r="Q90" i="1" s="1"/>
  <c r="G132" i="1"/>
  <c r="O132" i="1" s="1"/>
  <c r="F132" i="1"/>
  <c r="G131" i="1"/>
  <c r="O131" i="1" s="1"/>
  <c r="F131" i="1"/>
  <c r="G130" i="1"/>
  <c r="O130" i="1" s="1"/>
  <c r="F130" i="1"/>
  <c r="Q139" i="1" l="1"/>
  <c r="R139" i="1" s="1"/>
  <c r="Q137" i="1"/>
  <c r="R137" i="1" s="1"/>
  <c r="P130" i="1"/>
  <c r="P131" i="1"/>
  <c r="Q131" i="1" s="1"/>
  <c r="R131" i="1" s="1"/>
  <c r="P132" i="1"/>
  <c r="S88" i="1"/>
  <c r="R88" i="1"/>
  <c r="S90" i="1"/>
  <c r="R90" i="1"/>
  <c r="S89" i="1"/>
  <c r="R89" i="1"/>
  <c r="G83" i="1"/>
  <c r="F83" i="1"/>
  <c r="J83" i="1" s="1"/>
  <c r="L83" i="1" s="1"/>
  <c r="G82" i="1"/>
  <c r="F82" i="1"/>
  <c r="J82" i="1" s="1"/>
  <c r="L82" i="1" s="1"/>
  <c r="G81" i="1"/>
  <c r="F81" i="1"/>
  <c r="J81" i="1" s="1"/>
  <c r="L81" i="1" s="1"/>
  <c r="M81" i="1" l="1"/>
  <c r="M82" i="1"/>
  <c r="M83" i="1"/>
  <c r="Q132" i="1"/>
  <c r="R132" i="1" s="1"/>
  <c r="Q130" i="1"/>
  <c r="R130" i="1" s="1"/>
  <c r="F117" i="1"/>
  <c r="G117" i="1"/>
  <c r="J117" i="1"/>
  <c r="L117" i="1" s="1"/>
  <c r="O82" i="1" l="1"/>
  <c r="P82" i="1" s="1"/>
  <c r="Q82" i="1" s="1"/>
  <c r="O83" i="1"/>
  <c r="P83" i="1" s="1"/>
  <c r="Q83" i="1" s="1"/>
  <c r="O81" i="1"/>
  <c r="P81" i="1" s="1"/>
  <c r="M117" i="1"/>
  <c r="F144" i="1"/>
  <c r="F145" i="1"/>
  <c r="F146" i="1"/>
  <c r="O117" i="1" l="1"/>
  <c r="P117" i="1" s="1"/>
  <c r="Q117" i="1" s="1"/>
  <c r="S83" i="1"/>
  <c r="R83" i="1"/>
  <c r="S82" i="1"/>
  <c r="R82" i="1"/>
  <c r="Q81" i="1"/>
  <c r="G201" i="1"/>
  <c r="O201" i="1" s="1"/>
  <c r="G194" i="1"/>
  <c r="O194" i="1" s="1"/>
  <c r="F194" i="1"/>
  <c r="G187" i="1"/>
  <c r="O187" i="1" s="1"/>
  <c r="F187" i="1"/>
  <c r="G180" i="1"/>
  <c r="O180" i="1" s="1"/>
  <c r="F180" i="1"/>
  <c r="G173" i="1"/>
  <c r="O173" i="1" s="1"/>
  <c r="F173" i="1"/>
  <c r="G166" i="1"/>
  <c r="O166" i="1" s="1"/>
  <c r="F166" i="1"/>
  <c r="G159" i="1"/>
  <c r="O159" i="1" s="1"/>
  <c r="F159" i="1"/>
  <c r="G145" i="1"/>
  <c r="O145" i="1" s="1"/>
  <c r="G110" i="1"/>
  <c r="F110" i="1"/>
  <c r="J110" i="1" s="1"/>
  <c r="L110" i="1" s="1"/>
  <c r="G103" i="1"/>
  <c r="F103" i="1"/>
  <c r="J103" i="1" s="1"/>
  <c r="L103" i="1" s="1"/>
  <c r="G96" i="1"/>
  <c r="F96" i="1"/>
  <c r="J96" i="1" s="1"/>
  <c r="L96" i="1" s="1"/>
  <c r="G75" i="1"/>
  <c r="M75" i="1" s="1"/>
  <c r="O75" i="1" s="1"/>
  <c r="F75" i="1"/>
  <c r="J75" i="1" s="1"/>
  <c r="L75" i="1" s="1"/>
  <c r="G68" i="1"/>
  <c r="M68" i="1" s="1"/>
  <c r="O68" i="1" s="1"/>
  <c r="F68" i="1"/>
  <c r="J68" i="1" s="1"/>
  <c r="L68" i="1" s="1"/>
  <c r="G61" i="1"/>
  <c r="M61" i="1" s="1"/>
  <c r="O61" i="1" s="1"/>
  <c r="F61" i="1"/>
  <c r="G54" i="1"/>
  <c r="M54" i="1" s="1"/>
  <c r="O54" i="1" s="1"/>
  <c r="F54" i="1"/>
  <c r="J54" i="1" s="1"/>
  <c r="L54" i="1" s="1"/>
  <c r="G47" i="1"/>
  <c r="M47" i="1" s="1"/>
  <c r="O47" i="1" s="1"/>
  <c r="F47" i="1"/>
  <c r="J47" i="1" s="1"/>
  <c r="L47" i="1" s="1"/>
  <c r="G40" i="1"/>
  <c r="M40" i="1" s="1"/>
  <c r="O40" i="1" s="1"/>
  <c r="F40" i="1"/>
  <c r="J40" i="1" s="1"/>
  <c r="L40" i="1" s="1"/>
  <c r="G33" i="1"/>
  <c r="M33" i="1" s="1"/>
  <c r="O33" i="1" s="1"/>
  <c r="F33" i="1"/>
  <c r="J33" i="1" s="1"/>
  <c r="L33" i="1" s="1"/>
  <c r="G26" i="1"/>
  <c r="M26" i="1" s="1"/>
  <c r="O26" i="1" s="1"/>
  <c r="F26" i="1"/>
  <c r="J26" i="1" s="1"/>
  <c r="L26" i="1" s="1"/>
  <c r="G19" i="1"/>
  <c r="M19" i="1" s="1"/>
  <c r="O19" i="1" s="1"/>
  <c r="F19" i="1"/>
  <c r="J19" i="1" s="1"/>
  <c r="L19" i="1" s="1"/>
  <c r="G12" i="1"/>
  <c r="M12" i="1" s="1"/>
  <c r="O12" i="1" s="1"/>
  <c r="F12" i="1"/>
  <c r="J12" i="1" s="1"/>
  <c r="L12" i="1" s="1"/>
  <c r="R117" i="1" l="1"/>
  <c r="S117" i="1"/>
  <c r="S81" i="1"/>
  <c r="R81" i="1"/>
  <c r="P159" i="1"/>
  <c r="Q159" i="1" s="1"/>
  <c r="R159" i="1" s="1"/>
  <c r="P180" i="1"/>
  <c r="Q180" i="1" s="1"/>
  <c r="R180" i="1" s="1"/>
  <c r="P187" i="1"/>
  <c r="Q187" i="1" s="1"/>
  <c r="R187" i="1" s="1"/>
  <c r="P194" i="1"/>
  <c r="Q194" i="1" s="1"/>
  <c r="R194" i="1" s="1"/>
  <c r="M96" i="1"/>
  <c r="M103" i="1"/>
  <c r="M110" i="1"/>
  <c r="J61" i="1"/>
  <c r="L61" i="1" s="1"/>
  <c r="P166" i="1"/>
  <c r="P145" i="1"/>
  <c r="P201" i="1"/>
  <c r="Q201" i="1" s="1"/>
  <c r="R201" i="1" s="1"/>
  <c r="P173" i="1"/>
  <c r="Q173" i="1" s="1"/>
  <c r="R173" i="1" s="1"/>
  <c r="P75" i="1"/>
  <c r="Q75" i="1" s="1"/>
  <c r="P68" i="1"/>
  <c r="Q68" i="1" s="1"/>
  <c r="P61" i="1"/>
  <c r="Q61" i="1" s="1"/>
  <c r="P54" i="1"/>
  <c r="Q54" i="1" s="1"/>
  <c r="P47" i="1"/>
  <c r="Q47" i="1" s="1"/>
  <c r="P40" i="1"/>
  <c r="Q40" i="1" s="1"/>
  <c r="P33" i="1"/>
  <c r="Q33" i="1" s="1"/>
  <c r="P26" i="1"/>
  <c r="Q26" i="1" s="1"/>
  <c r="P19" i="1"/>
  <c r="Q19" i="1" s="1"/>
  <c r="P12" i="1"/>
  <c r="Q12" i="1" s="1"/>
  <c r="O110" i="1" l="1"/>
  <c r="P110" i="1" s="1"/>
  <c r="Q110" i="1" s="1"/>
  <c r="O103" i="1"/>
  <c r="P103" i="1" s="1"/>
  <c r="Q103" i="1" s="1"/>
  <c r="O96" i="1"/>
  <c r="P96" i="1" s="1"/>
  <c r="Q96" i="1" s="1"/>
  <c r="Q166" i="1"/>
  <c r="R166" i="1" s="1"/>
  <c r="Q145" i="1"/>
  <c r="R145" i="1" s="1"/>
  <c r="S75" i="1"/>
  <c r="R75" i="1"/>
  <c r="S68" i="1"/>
  <c r="R68" i="1"/>
  <c r="S61" i="1"/>
  <c r="R61" i="1"/>
  <c r="S54" i="1"/>
  <c r="R54" i="1"/>
  <c r="S47" i="1"/>
  <c r="R47" i="1"/>
  <c r="S40" i="1"/>
  <c r="R40" i="1"/>
  <c r="S33" i="1"/>
  <c r="R33" i="1"/>
  <c r="S26" i="1"/>
  <c r="R26" i="1"/>
  <c r="S19" i="1"/>
  <c r="R19" i="1"/>
  <c r="S12" i="1"/>
  <c r="R12" i="1"/>
  <c r="G200" i="1"/>
  <c r="O200" i="1" s="1"/>
  <c r="F200" i="1"/>
  <c r="G193" i="1"/>
  <c r="O193" i="1" s="1"/>
  <c r="F193" i="1"/>
  <c r="G186" i="1"/>
  <c r="O186" i="1" s="1"/>
  <c r="F186" i="1"/>
  <c r="G179" i="1"/>
  <c r="O179" i="1" s="1"/>
  <c r="F179" i="1"/>
  <c r="G172" i="1"/>
  <c r="O172" i="1" s="1"/>
  <c r="F172" i="1"/>
  <c r="G165" i="1"/>
  <c r="O165" i="1" s="1"/>
  <c r="F165" i="1"/>
  <c r="G158" i="1"/>
  <c r="O158" i="1" s="1"/>
  <c r="F158" i="1"/>
  <c r="G144" i="1"/>
  <c r="O144" i="1" s="1"/>
  <c r="G116" i="1"/>
  <c r="F116" i="1"/>
  <c r="J116" i="1" s="1"/>
  <c r="L116" i="1" s="1"/>
  <c r="G109" i="1"/>
  <c r="F109" i="1"/>
  <c r="J109" i="1" s="1"/>
  <c r="L109" i="1" s="1"/>
  <c r="G102" i="1"/>
  <c r="F102" i="1"/>
  <c r="J102" i="1" s="1"/>
  <c r="L102" i="1" s="1"/>
  <c r="G95" i="1"/>
  <c r="F95" i="1"/>
  <c r="J95" i="1" s="1"/>
  <c r="L95" i="1" s="1"/>
  <c r="G74" i="1"/>
  <c r="M74" i="1" s="1"/>
  <c r="O74" i="1" s="1"/>
  <c r="F74" i="1"/>
  <c r="J74" i="1" s="1"/>
  <c r="L74" i="1" s="1"/>
  <c r="F76" i="1"/>
  <c r="G76" i="1"/>
  <c r="M76" i="1" s="1"/>
  <c r="O76" i="1" s="1"/>
  <c r="J76" i="1"/>
  <c r="L76" i="1" s="1"/>
  <c r="G67" i="1"/>
  <c r="M67" i="1" s="1"/>
  <c r="O67" i="1" s="1"/>
  <c r="F67" i="1"/>
  <c r="J67" i="1" s="1"/>
  <c r="L67" i="1" s="1"/>
  <c r="G60" i="1"/>
  <c r="M60" i="1" s="1"/>
  <c r="O60" i="1" s="1"/>
  <c r="F60" i="1"/>
  <c r="J60" i="1" s="1"/>
  <c r="L60" i="1" s="1"/>
  <c r="G53" i="1"/>
  <c r="M53" i="1" s="1"/>
  <c r="O53" i="1" s="1"/>
  <c r="F53" i="1"/>
  <c r="J53" i="1" s="1"/>
  <c r="L53" i="1" s="1"/>
  <c r="G46" i="1"/>
  <c r="M46" i="1" s="1"/>
  <c r="O46" i="1" s="1"/>
  <c r="F46" i="1"/>
  <c r="J46" i="1" s="1"/>
  <c r="L46" i="1" s="1"/>
  <c r="G39" i="1"/>
  <c r="M39" i="1" s="1"/>
  <c r="O39" i="1" s="1"/>
  <c r="F39" i="1"/>
  <c r="J39" i="1" s="1"/>
  <c r="L39" i="1" s="1"/>
  <c r="G32" i="1"/>
  <c r="M32" i="1" s="1"/>
  <c r="O32" i="1" s="1"/>
  <c r="F32" i="1"/>
  <c r="J32" i="1" s="1"/>
  <c r="L32" i="1" s="1"/>
  <c r="G25" i="1"/>
  <c r="M25" i="1" s="1"/>
  <c r="O25" i="1" s="1"/>
  <c r="F25" i="1"/>
  <c r="J25" i="1" s="1"/>
  <c r="L25" i="1" s="1"/>
  <c r="G18" i="1"/>
  <c r="M18" i="1" s="1"/>
  <c r="O18" i="1" s="1"/>
  <c r="F18" i="1"/>
  <c r="J18" i="1" s="1"/>
  <c r="L18" i="1" s="1"/>
  <c r="G11" i="1"/>
  <c r="M11" i="1" s="1"/>
  <c r="O11" i="1" s="1"/>
  <c r="F11" i="1"/>
  <c r="J11" i="1" s="1"/>
  <c r="L11" i="1" s="1"/>
  <c r="S110" i="1" l="1"/>
  <c r="R110" i="1"/>
  <c r="S103" i="1"/>
  <c r="R103" i="1"/>
  <c r="S96" i="1"/>
  <c r="R96" i="1"/>
  <c r="M95" i="1"/>
  <c r="M102" i="1"/>
  <c r="M109" i="1"/>
  <c r="M116" i="1"/>
  <c r="P158" i="1"/>
  <c r="Q158" i="1" s="1"/>
  <c r="R158" i="1" s="1"/>
  <c r="P179" i="1"/>
  <c r="Q179" i="1" s="1"/>
  <c r="R179" i="1" s="1"/>
  <c r="P186" i="1"/>
  <c r="P193" i="1"/>
  <c r="Q193" i="1" s="1"/>
  <c r="R193" i="1" s="1"/>
  <c r="P200" i="1"/>
  <c r="Q200" i="1" s="1"/>
  <c r="R200" i="1" s="1"/>
  <c r="P172" i="1"/>
  <c r="Q172" i="1" s="1"/>
  <c r="R172" i="1" s="1"/>
  <c r="P165" i="1"/>
  <c r="Q165" i="1" s="1"/>
  <c r="R165" i="1" s="1"/>
  <c r="P144" i="1"/>
  <c r="Q144" i="1" s="1"/>
  <c r="R144" i="1" s="1"/>
  <c r="P76" i="1"/>
  <c r="Q76" i="1" s="1"/>
  <c r="P74" i="1"/>
  <c r="Q74" i="1" s="1"/>
  <c r="P67" i="1"/>
  <c r="Q67" i="1" s="1"/>
  <c r="P60" i="1"/>
  <c r="Q60" i="1" s="1"/>
  <c r="P53" i="1"/>
  <c r="Q53" i="1" s="1"/>
  <c r="P46" i="1"/>
  <c r="Q46" i="1" s="1"/>
  <c r="P39" i="1"/>
  <c r="Q39" i="1" s="1"/>
  <c r="P32" i="1"/>
  <c r="Q32" i="1" s="1"/>
  <c r="P25" i="1"/>
  <c r="Q25" i="1" s="1"/>
  <c r="P18" i="1"/>
  <c r="Q18" i="1" s="1"/>
  <c r="P11" i="1"/>
  <c r="Q11" i="1" s="1"/>
  <c r="O116" i="1" l="1"/>
  <c r="P116" i="1" s="1"/>
  <c r="Q116" i="1" s="1"/>
  <c r="O109" i="1"/>
  <c r="P109" i="1" s="1"/>
  <c r="Q109" i="1" s="1"/>
  <c r="O102" i="1"/>
  <c r="P102" i="1" s="1"/>
  <c r="Q102" i="1" s="1"/>
  <c r="O95" i="1"/>
  <c r="P95" i="1" s="1"/>
  <c r="Q95" i="1" s="1"/>
  <c r="Q186" i="1"/>
  <c r="R186" i="1" s="1"/>
  <c r="S74" i="1"/>
  <c r="R74" i="1"/>
  <c r="R76" i="1"/>
  <c r="S76" i="1"/>
  <c r="R67" i="1"/>
  <c r="S67" i="1"/>
  <c r="S60" i="1"/>
  <c r="R60" i="1"/>
  <c r="R53" i="1"/>
  <c r="S53" i="1"/>
  <c r="S46" i="1"/>
  <c r="R46" i="1"/>
  <c r="S39" i="1"/>
  <c r="R39" i="1"/>
  <c r="S32" i="1"/>
  <c r="R32" i="1"/>
  <c r="S25" i="1"/>
  <c r="R25" i="1"/>
  <c r="S18" i="1"/>
  <c r="R18" i="1"/>
  <c r="S11" i="1"/>
  <c r="R11" i="1"/>
  <c r="S116" i="1" l="1"/>
  <c r="R116" i="1"/>
  <c r="R109" i="1"/>
  <c r="S109" i="1"/>
  <c r="R102" i="1"/>
  <c r="S102" i="1"/>
  <c r="R95" i="1"/>
  <c r="S95" i="1"/>
  <c r="F13" i="1"/>
  <c r="F20" i="1"/>
  <c r="F34" i="1" l="1"/>
  <c r="J34" i="1" s="1"/>
  <c r="L34" i="1" s="1"/>
  <c r="G34" i="1"/>
  <c r="M34" i="1" s="1"/>
  <c r="O34" i="1" s="1"/>
  <c r="G202" i="1"/>
  <c r="O202" i="1" s="1"/>
  <c r="F202" i="1"/>
  <c r="P202" i="1" l="1"/>
  <c r="Q202" i="1" s="1"/>
  <c r="R202" i="1" s="1"/>
  <c r="P34" i="1"/>
  <c r="Q34" i="1" s="1"/>
  <c r="R34" i="1" l="1"/>
  <c r="S34" i="1"/>
  <c r="G174" i="1" l="1"/>
  <c r="O174" i="1" s="1"/>
  <c r="F174" i="1"/>
  <c r="G167" i="1"/>
  <c r="O167" i="1" s="1"/>
  <c r="F167" i="1"/>
  <c r="G160" i="1"/>
  <c r="O160" i="1" s="1"/>
  <c r="F160" i="1"/>
  <c r="G181" i="1"/>
  <c r="O181" i="1" s="1"/>
  <c r="F181" i="1"/>
  <c r="G146" i="1"/>
  <c r="O146" i="1" s="1"/>
  <c r="G195" i="1"/>
  <c r="O195" i="1" s="1"/>
  <c r="F195" i="1"/>
  <c r="G188" i="1"/>
  <c r="O188" i="1" s="1"/>
  <c r="F188" i="1"/>
  <c r="G62" i="1"/>
  <c r="M62" i="1" s="1"/>
  <c r="O62" i="1" s="1"/>
  <c r="F62" i="1"/>
  <c r="G41" i="1"/>
  <c r="M41" i="1" s="1"/>
  <c r="O41" i="1" s="1"/>
  <c r="F41" i="1"/>
  <c r="G69" i="1"/>
  <c r="M69" i="1" s="1"/>
  <c r="O69" i="1" s="1"/>
  <c r="F69" i="1"/>
  <c r="G118" i="1"/>
  <c r="M118" i="1" s="1"/>
  <c r="O118" i="1" s="1"/>
  <c r="F118" i="1"/>
  <c r="G27" i="1"/>
  <c r="M27" i="1" s="1"/>
  <c r="O27" i="1" s="1"/>
  <c r="F27" i="1"/>
  <c r="G111" i="1"/>
  <c r="M111" i="1" s="1"/>
  <c r="O111" i="1" s="1"/>
  <c r="F111" i="1"/>
  <c r="G104" i="1"/>
  <c r="M104" i="1" s="1"/>
  <c r="O104" i="1" s="1"/>
  <c r="F104" i="1"/>
  <c r="G97" i="1"/>
  <c r="M97" i="1" s="1"/>
  <c r="O97" i="1" s="1"/>
  <c r="F97" i="1"/>
  <c r="G48" i="1"/>
  <c r="M48" i="1" s="1"/>
  <c r="O48" i="1" s="1"/>
  <c r="F48" i="1"/>
  <c r="G55" i="1"/>
  <c r="M55" i="1" s="1"/>
  <c r="O55" i="1" s="1"/>
  <c r="F55" i="1"/>
  <c r="G20" i="1"/>
  <c r="M20" i="1" s="1"/>
  <c r="O20" i="1" s="1"/>
  <c r="P188" i="1" l="1"/>
  <c r="P195" i="1"/>
  <c r="P181" i="1"/>
  <c r="P160" i="1"/>
  <c r="J111" i="1"/>
  <c r="L111" i="1" s="1"/>
  <c r="P174" i="1" l="1"/>
  <c r="Q174" i="1" s="1"/>
  <c r="R174" i="1" s="1"/>
  <c r="Q160" i="1"/>
  <c r="R160" i="1" s="1"/>
  <c r="Q181" i="1"/>
  <c r="R181" i="1" s="1"/>
  <c r="P167" i="1"/>
  <c r="Q167" i="1" s="1"/>
  <c r="R167" i="1" s="1"/>
  <c r="P111" i="1" l="1"/>
  <c r="Q111" i="1" l="1"/>
  <c r="Q188" i="1"/>
  <c r="R188" i="1" s="1"/>
  <c r="S111" i="1" l="1"/>
  <c r="R111" i="1"/>
  <c r="J62" i="1"/>
  <c r="L62" i="1" s="1"/>
  <c r="P62" i="1" l="1"/>
  <c r="Q62" i="1" s="1"/>
  <c r="R62" i="1" l="1"/>
  <c r="S62" i="1"/>
  <c r="J27" i="1"/>
  <c r="L27" i="1" s="1"/>
  <c r="P27" i="1" l="1"/>
  <c r="Q27" i="1" s="1"/>
  <c r="R27" i="1" l="1"/>
  <c r="S27" i="1"/>
  <c r="P146" i="1"/>
  <c r="Q146" i="1" l="1"/>
  <c r="R146" i="1" s="1"/>
  <c r="J41" i="1" l="1"/>
  <c r="L41" i="1" s="1"/>
  <c r="P41" i="1" l="1"/>
  <c r="Q41" i="1" s="1"/>
  <c r="R41" i="1" l="1"/>
  <c r="S41" i="1"/>
  <c r="Q195" i="1"/>
  <c r="R195" i="1" s="1"/>
  <c r="J118" i="1" l="1"/>
  <c r="L118" i="1" s="1"/>
  <c r="J104" i="1"/>
  <c r="L104" i="1" s="1"/>
  <c r="J55" i="1" l="1"/>
  <c r="L55" i="1" s="1"/>
  <c r="J48" i="1"/>
  <c r="L48" i="1" s="1"/>
  <c r="J97" i="1"/>
  <c r="L97" i="1" s="1"/>
  <c r="J69" i="1"/>
  <c r="L69" i="1" s="1"/>
  <c r="P118" i="1"/>
  <c r="P97" i="1"/>
  <c r="P104" i="1"/>
  <c r="P69" i="1" l="1"/>
  <c r="P55" i="1"/>
  <c r="Q55" i="1" s="1"/>
  <c r="P48" i="1"/>
  <c r="J20" i="1"/>
  <c r="L20" i="1" s="1"/>
  <c r="Q97" i="1"/>
  <c r="Q104" i="1"/>
  <c r="G13" i="1"/>
  <c r="M13" i="1" s="1"/>
  <c r="O13" i="1" s="1"/>
  <c r="Q69" i="1" l="1"/>
  <c r="R69" i="1" s="1"/>
  <c r="Q48" i="1"/>
  <c r="S48" i="1" s="1"/>
  <c r="P20" i="1"/>
  <c r="Q20" i="1" s="1"/>
  <c r="R97" i="1"/>
  <c r="S97" i="1"/>
  <c r="R55" i="1"/>
  <c r="S55" i="1"/>
  <c r="R104" i="1"/>
  <c r="S104" i="1"/>
  <c r="J13" i="1"/>
  <c r="L13" i="1" s="1"/>
  <c r="S69" i="1" l="1"/>
  <c r="R48" i="1"/>
  <c r="P13" i="1"/>
  <c r="Q13" i="1" s="1"/>
  <c r="S20" i="1"/>
  <c r="R20" i="1"/>
  <c r="Q118" i="1"/>
  <c r="S118" i="1" l="1"/>
  <c r="R118" i="1"/>
  <c r="R13" i="1"/>
  <c r="S13" i="1"/>
</calcChain>
</file>

<file path=xl/sharedStrings.xml><?xml version="1.0" encoding="utf-8"?>
<sst xmlns="http://schemas.openxmlformats.org/spreadsheetml/2006/main" count="672" uniqueCount="114">
  <si>
    <t>Период</t>
  </si>
  <si>
    <t>Общий хронометраж**</t>
  </si>
  <si>
    <t>ИТОГО выходов**</t>
  </si>
  <si>
    <t>ИТОГО СУММА, руб С НДС</t>
  </si>
  <si>
    <t>Комиссия, руб</t>
  </si>
  <si>
    <t>Итого к оплате, руб</t>
  </si>
  <si>
    <t>**Общее кол-во роликов и общий хрономераж  являются расчетной величиной и при постановке в эфир возможна коррекция.</t>
  </si>
  <si>
    <t>Прайм*</t>
  </si>
  <si>
    <t xml:space="preserve">Период: </t>
  </si>
  <si>
    <t>Размещение по GRP.</t>
  </si>
  <si>
    <t>КЛИЕНТ</t>
  </si>
  <si>
    <t>10 сек</t>
  </si>
  <si>
    <t xml:space="preserve">Ролики: </t>
  </si>
  <si>
    <t>География:</t>
  </si>
  <si>
    <t>Каналы:</t>
  </si>
  <si>
    <t xml:space="preserve">Размещение: </t>
  </si>
  <si>
    <t>100% фиксированное</t>
  </si>
  <si>
    <t>ОЦЕНКА СТОИМОСТИ</t>
  </si>
  <si>
    <t>Москва (М)</t>
  </si>
  <si>
    <t>Первый, М</t>
  </si>
  <si>
    <t>РЕН, М</t>
  </si>
  <si>
    <t>Пятница, М</t>
  </si>
  <si>
    <t>Пятый канал, М</t>
  </si>
  <si>
    <t>Россия1, М</t>
  </si>
  <si>
    <t>НТВ, М</t>
  </si>
  <si>
    <t>ТНТ, М</t>
  </si>
  <si>
    <t>ТВЦ, М</t>
  </si>
  <si>
    <t>Звезда, М</t>
  </si>
  <si>
    <t>СТС, М</t>
  </si>
  <si>
    <t>Домашний, М</t>
  </si>
  <si>
    <t xml:space="preserve">ТВ3, М </t>
  </si>
  <si>
    <t>Стоимость 1 CPM, руб без НДС</t>
  </si>
  <si>
    <t>Москва 24, М</t>
  </si>
  <si>
    <t>Кол-во выходов  30 сек</t>
  </si>
  <si>
    <t>Кол-во выходов  15 сек</t>
  </si>
  <si>
    <t>Кол-во выходов  5 сек</t>
  </si>
  <si>
    <t>RU TV, М</t>
  </si>
  <si>
    <t xml:space="preserve">Эфирные каналы </t>
  </si>
  <si>
    <t xml:space="preserve"> РАЗМЕЩЕНИЕ РЕГИОНАЛЬНОЙ РЕКЛАМЫ с 1 мая 2015 года!</t>
  </si>
  <si>
    <t>ОБОЗНАЧЕНИЯ</t>
  </si>
  <si>
    <t xml:space="preserve">Не является публичной офертой. </t>
  </si>
  <si>
    <t>БЦА</t>
  </si>
  <si>
    <t>Все, 14-59</t>
  </si>
  <si>
    <t>Все, 25-54</t>
  </si>
  <si>
    <t>М, 25-59</t>
  </si>
  <si>
    <t>Все, 11-34</t>
  </si>
  <si>
    <t>Все, 25-59</t>
  </si>
  <si>
    <t>Все, 18+</t>
  </si>
  <si>
    <t>Все, 14-44</t>
  </si>
  <si>
    <t>Все, 10-45</t>
  </si>
  <si>
    <t>Ж, 25-59</t>
  </si>
  <si>
    <t>BA Audience</t>
  </si>
  <si>
    <t>OTS контакты</t>
  </si>
  <si>
    <t>CPT Стоимость контакта</t>
  </si>
  <si>
    <t>Прайм: 18-24 будни и весь эфирный день в будни и в выходные</t>
  </si>
  <si>
    <t>Прайм:  весь эфирный день</t>
  </si>
  <si>
    <t>Матч ТВ вещаетс с 1 ноября 2015 года.</t>
  </si>
  <si>
    <t>РБК, М</t>
  </si>
  <si>
    <t>ТВ1000, М</t>
  </si>
  <si>
    <t>ТВ1000 Русское кино, М</t>
  </si>
  <si>
    <t>Мир, М</t>
  </si>
  <si>
    <t>Россия24, М</t>
  </si>
  <si>
    <t xml:space="preserve"> РАЗМЕЩЕНИЕ РЕГИОНАЛЬНОЙ РЕКЛАМЫ с 1 марта 2016 года!</t>
  </si>
  <si>
    <t>Прайм: с 7:00 до 10:00 и с 18:00 до 24:00 ежедневно</t>
  </si>
  <si>
    <t>Возможность размещения на РБК Москва  с 01 января 2016 года.</t>
  </si>
  <si>
    <t>Возможность размещения на ТВ1000 Москва  с 01 марта 2016 года.</t>
  </si>
  <si>
    <t>Возможность размещения на ТВ1000 РК Москва  с 01 марта 2016 года.</t>
  </si>
  <si>
    <t>Возможность размещения на Мир Москва  с 01 января 2016 года.</t>
  </si>
  <si>
    <t>Кол-во выходов  10 сек**</t>
  </si>
  <si>
    <t>Размещение по минутам</t>
  </si>
  <si>
    <t>TVR / Средний рейтинг*</t>
  </si>
  <si>
    <t>GRP</t>
  </si>
  <si>
    <t>TVR/Средний рейтинг и GRP 30" расчитывается, исходя из размещения в течение дня с 6 до 24 часов .</t>
  </si>
  <si>
    <t>Матч ТВ,  М</t>
  </si>
  <si>
    <r>
      <t>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>, М</t>
    </r>
  </si>
  <si>
    <t>Прайм:  с 19:00 до 24:00 будни и в выходные с 10:00 до 24:00</t>
  </si>
  <si>
    <t>Прайм: 18-24:00 будни и весь эфирный день в будни и в выходные</t>
  </si>
  <si>
    <t>Прайм: 18-00:30 будни и весь эфирный день в будни и в выходные</t>
  </si>
  <si>
    <t>НТВ, ТНТ, ТНТ4, 2х2, ТВ3, Матч ТВ и Пятница) и также на каналах Москва 24,  Москва. Доверие и 360° Подмосковье предоставляются дополнительные скидки.</t>
  </si>
  <si>
    <t>***При одновременом размещении на каналах группы НРА (СТС, Домашний, Первый, Россия1, Рен,  5 канал, ТВЦ, Звезда,   RU TV, РБК, Р24, ТВ1000, ТВ1000 РК, Мир,</t>
  </si>
  <si>
    <t>Стоимость 1 GRP (CPP), руб без НДС</t>
  </si>
  <si>
    <r>
      <rPr>
        <u/>
        <sz val="10"/>
        <color theme="1"/>
        <rFont val="Calibri"/>
        <family val="2"/>
        <charset val="204"/>
        <scheme val="minor"/>
      </rPr>
      <t>TVR/средний рейтинг</t>
    </r>
    <r>
      <rPr>
        <sz val="10"/>
        <color theme="1"/>
        <rFont val="Calibri"/>
        <family val="2"/>
        <scheme val="minor"/>
      </rPr>
      <t xml:space="preserve"> - средний рейтинг программ  на телеканале  в течение  эфирного дня с 6:00 до 24:00  часов по базовой целевой аудитории   Рейтинг - это показатель смотрения канала/программы по целевой аудитории, он выражается в %  от заданной ЦА,  </t>
    </r>
  </si>
  <si>
    <r>
      <rPr>
        <u/>
        <sz val="10"/>
        <color theme="1"/>
        <rFont val="Calibri"/>
        <family val="2"/>
        <charset val="204"/>
        <scheme val="minor"/>
      </rPr>
      <t>GRP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месяце  (размещение по GRP, указана в %). Другими словами, это  кол-во выходов умноженное на средний рейтинг одного выхода на канале по БЦА канала.</t>
    </r>
  </si>
  <si>
    <t>Чем  больше рейтингов мы купим, тем дороже размещение.</t>
  </si>
  <si>
    <r>
      <rPr>
        <u/>
        <sz val="10"/>
        <color theme="1"/>
        <rFont val="Calibri"/>
        <family val="2"/>
        <charset val="204"/>
        <scheme val="minor"/>
      </rPr>
      <t xml:space="preserve">1 СPM </t>
    </r>
    <r>
      <rPr>
        <sz val="10"/>
        <color theme="1"/>
        <rFont val="Calibri"/>
        <family val="2"/>
        <scheme val="minor"/>
      </rPr>
      <t>- стоимость 1 минуты размещения на указанном канале (размещение по минутам, указана в рублях)</t>
    </r>
  </si>
  <si>
    <r>
      <rPr>
        <u/>
        <sz val="10"/>
        <color theme="1"/>
        <rFont val="Calibri"/>
        <family val="2"/>
        <charset val="204"/>
        <scheme val="minor"/>
      </rPr>
      <t xml:space="preserve">BA Audience </t>
    </r>
    <r>
      <rPr>
        <sz val="10"/>
        <color theme="1"/>
        <rFont val="Calibri"/>
        <family val="2"/>
        <scheme val="minor"/>
      </rPr>
      <t>- размер базовой целевой аудитории (БЦА) в тыс. человек</t>
    </r>
  </si>
  <si>
    <r>
      <rPr>
        <u/>
        <sz val="9"/>
        <color theme="1"/>
        <rFont val="Calibri"/>
        <family val="2"/>
        <charset val="204"/>
        <scheme val="minor"/>
      </rPr>
      <t>OTS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- накопленное кол-во контактов с представителями БЦА за рекламную кампанию в данном месяце в тыс. человек</t>
    </r>
  </si>
  <si>
    <r>
      <rPr>
        <u/>
        <sz val="9"/>
        <color theme="1"/>
        <rFont val="Calibri"/>
        <family val="2"/>
        <charset val="204"/>
        <scheme val="minor"/>
      </rPr>
      <t>CPT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- стоимость контакта на 1000 человек  представителей БЦА за рекламную кампанию в данном месяце в рублях</t>
    </r>
  </si>
  <si>
    <r>
      <rPr>
        <u/>
        <sz val="10"/>
        <color theme="1"/>
        <rFont val="Calibri"/>
        <family val="2"/>
        <charset val="204"/>
        <scheme val="minor"/>
      </rPr>
      <t>БЦА Все, 14-59</t>
    </r>
    <r>
      <rPr>
        <sz val="10"/>
        <color theme="1"/>
        <rFont val="Calibri"/>
        <family val="2"/>
        <scheme val="minor"/>
      </rPr>
      <t xml:space="preserve"> - Базовая Целевая Аудитория канала (Все, 14-59 - это все люди в возрасте 14-59 лет, проживающие в Москве). По данной аудитории ведется закупка рекламного времени на каналах (на  Россия 1 закупка ведется по аудитории 18+,на Первом ведется по аудитории для людей от 14 до 59 лет и т.д.)</t>
    </r>
  </si>
  <si>
    <t>Че, М</t>
  </si>
  <si>
    <t xml:space="preserve"> РАЗМЕЩЕНИЕ РЕКЛАМЫ в Москве и  Санкт-Петербурге с 1 ноября 2018 года!</t>
  </si>
  <si>
    <t>Все, 25-49</t>
  </si>
  <si>
    <t>СТС Love, М</t>
  </si>
  <si>
    <t>Ю, М</t>
  </si>
  <si>
    <t xml:space="preserve"> РАЗМЕЩЕНИЕ РЕКЛАМЫ в Москве с 1 ноября 2018 года!</t>
  </si>
  <si>
    <t>ТНТ 4, М</t>
  </si>
  <si>
    <t>Средняя стоимость        1 минуты , руб</t>
  </si>
  <si>
    <t>Ж, 14-44</t>
  </si>
  <si>
    <t xml:space="preserve"> Интервалы времени прайма указаны под расчетной таблицей каждого канала. На каналах 2х2, Ю, Звезда, Домашний, Че, Россия 24, СТС Love , RU TV,  Мир, Москва. Доверие, ТВ1000 и ТВ1000 РК прайм-тайм весь эфирный день.</t>
  </si>
  <si>
    <t>Москва. Доверие, М</t>
  </si>
  <si>
    <t xml:space="preserve"> РАЗМЕЩЕНИЕ РЕКЛАМЫ в Москве с 1 февраля 2019 года!</t>
  </si>
  <si>
    <t>GRP 20"*</t>
  </si>
  <si>
    <t xml:space="preserve">Для получения дополнительной информации и по вопросу размещения звоните:  +7(495) 221-7655, 921-1648,+7 (901) 979-7464 </t>
  </si>
  <si>
    <t>ОЦЕНКА СТОИМОСТИ - это оценочная (примерная ) стоимость размещения рекламы, полученная  с помощью программы "НРА Считалка", с учетом возможных  дополнительных скидок и требует  обязательного официального подтверждение условий.</t>
  </si>
  <si>
    <t xml:space="preserve">Внимание! Данные расчеты  являются примерными и  выполнены с целью  ознакомления с ценовой политикой  представленных каналов, а также для облегчения процесса  бюджетирования. </t>
  </si>
  <si>
    <t>т.е.  % людей,  которые точно один раз посмотрели данный телеканал/программу от всей заданной ЦА (в данном случае от БЦА), которая равна 100% (на примере России 1  - здесь указывается средний % людей 18 лет и старше от всех людей 18 лет и старше, которые  точно один раз посмотрели канал в  промежуток времени с 6 до 24 часов ).</t>
  </si>
  <si>
    <r>
      <rPr>
        <u/>
        <sz val="10"/>
        <color theme="1"/>
        <rFont val="Calibri"/>
        <family val="2"/>
        <charset val="204"/>
        <scheme val="minor"/>
      </rPr>
      <t>GRP 20"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 и приведенный к 20 секундному ролику (размещение по GRP, указана в %). Продажа рекламного времени  по GRP ведется  именно по суммарому рейтингу, который приведен к 20 секундам. </t>
    </r>
  </si>
  <si>
    <r>
      <rPr>
        <u/>
        <sz val="10"/>
        <color theme="1"/>
        <rFont val="Calibri"/>
        <family val="2"/>
        <charset val="204"/>
        <scheme val="minor"/>
      </rPr>
      <t xml:space="preserve">1 GRP 20" (CPP) </t>
    </r>
    <r>
      <rPr>
        <sz val="10"/>
        <color theme="1"/>
        <rFont val="Calibri"/>
        <family val="2"/>
        <scheme val="minor"/>
      </rPr>
      <t xml:space="preserve">- стоимость 1 рейтинга по БЦА на указанном канале, приведенного к 20 секундному ролику (размещение по GRP, указана в рублях). Т.к. продажа идет по рейтингам, которые измеряются по БЦА, то мы фактически покупаем не суммарное кол-во минут, а суммарное кол-во рейтингов (количество людей).  </t>
    </r>
  </si>
  <si>
    <r>
      <t>* Размещение из расчета выхода ролика в пропорции 60% прайм/ 40% непрайм (На каналах Первый, РБК, Москва 24 и 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 xml:space="preserve"> размещение исходя из 50% прайма)</t>
    </r>
  </si>
  <si>
    <t>Суббота (Супер), М</t>
  </si>
  <si>
    <t>Общая стоимость размещение получается путем умножения  стоимости 1  GRP (CPP) на  общее  кол-во GRP 20".</t>
  </si>
  <si>
    <t>Карусель, М</t>
  </si>
  <si>
    <t xml:space="preserve"> РАЗМЕЩЕНИЕ РЕКЛАМЫ в Москве с 1 агуста 2021 года!</t>
  </si>
  <si>
    <t>сентябрь 2021- ноябрь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</si>
</sst>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$-409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0"/>
      <color theme="1"/>
      <name val="Arial Unicode MS"/>
      <family val="2"/>
      <charset val="204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2" fontId="4" fillId="0" borderId="0" xfId="0" applyNumberFormat="1" applyFont="1"/>
    <xf numFmtId="21" fontId="4" fillId="0" borderId="0" xfId="0" applyNumberFormat="1" applyFont="1"/>
    <xf numFmtId="164" fontId="4" fillId="0" borderId="0" xfId="0" applyNumberFormat="1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right"/>
    </xf>
    <xf numFmtId="164" fontId="5" fillId="0" borderId="0" xfId="0" applyNumberFormat="1" applyFont="1"/>
    <xf numFmtId="165" fontId="0" fillId="0" borderId="0" xfId="0" applyNumberForma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7" borderId="0" xfId="0" applyFill="1"/>
    <xf numFmtId="2" fontId="9" fillId="2" borderId="1" xfId="0" applyNumberFormat="1" applyFont="1" applyFill="1" applyBorder="1"/>
    <xf numFmtId="10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0" borderId="0" xfId="0" applyFont="1"/>
    <xf numFmtId="2" fontId="9" fillId="4" borderId="1" xfId="0" applyNumberFormat="1" applyFont="1" applyFill="1" applyBorder="1"/>
    <xf numFmtId="10" fontId="9" fillId="4" borderId="1" xfId="0" applyNumberFormat="1" applyFont="1" applyFill="1" applyBorder="1"/>
    <xf numFmtId="164" fontId="9" fillId="4" borderId="1" xfId="0" applyNumberFormat="1" applyFont="1" applyFill="1" applyBorder="1"/>
    <xf numFmtId="17" fontId="10" fillId="4" borderId="1" xfId="0" applyNumberFormat="1" applyFont="1" applyFill="1" applyBorder="1"/>
    <xf numFmtId="2" fontId="10" fillId="4" borderId="1" xfId="0" applyNumberFormat="1" applyFont="1" applyFill="1" applyBorder="1"/>
    <xf numFmtId="10" fontId="10" fillId="4" borderId="1" xfId="0" applyNumberFormat="1" applyFont="1" applyFill="1" applyBorder="1"/>
    <xf numFmtId="164" fontId="10" fillId="4" borderId="1" xfId="0" applyNumberFormat="1" applyFont="1" applyFill="1" applyBorder="1"/>
    <xf numFmtId="0" fontId="10" fillId="0" borderId="0" xfId="0" applyFont="1"/>
    <xf numFmtId="17" fontId="10" fillId="2" borderId="1" xfId="0" applyNumberFormat="1" applyFont="1" applyFill="1" applyBorder="1"/>
    <xf numFmtId="2" fontId="10" fillId="2" borderId="1" xfId="0" applyNumberFormat="1" applyFont="1" applyFill="1" applyBorder="1"/>
    <xf numFmtId="10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7" fillId="7" borderId="0" xfId="0" applyFont="1" applyFill="1"/>
    <xf numFmtId="10" fontId="0" fillId="7" borderId="0" xfId="0" applyNumberFormat="1" applyFill="1"/>
    <xf numFmtId="0" fontId="4" fillId="6" borderId="1" xfId="0" applyFont="1" applyFill="1" applyBorder="1" applyAlignment="1">
      <alignment wrapText="1"/>
    </xf>
    <xf numFmtId="164" fontId="10" fillId="6" borderId="1" xfId="0" applyNumberFormat="1" applyFont="1" applyFill="1" applyBorder="1"/>
    <xf numFmtId="164" fontId="9" fillId="6" borderId="1" xfId="0" applyNumberFormat="1" applyFont="1" applyFill="1" applyBorder="1"/>
    <xf numFmtId="2" fontId="10" fillId="6" borderId="1" xfId="0" applyNumberFormat="1" applyFont="1" applyFill="1" applyBorder="1"/>
    <xf numFmtId="2" fontId="9" fillId="6" borderId="1" xfId="0" applyNumberFormat="1" applyFont="1" applyFill="1" applyBorder="1"/>
    <xf numFmtId="21" fontId="10" fillId="6" borderId="1" xfId="0" applyNumberFormat="1" applyFont="1" applyFill="1" applyBorder="1"/>
    <xf numFmtId="21" fontId="9" fillId="6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3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17" fontId="9" fillId="0" borderId="0" xfId="0" applyNumberFormat="1" applyFont="1" applyFill="1" applyBorder="1"/>
    <xf numFmtId="2" fontId="9" fillId="0" borderId="0" xfId="0" applyNumberFormat="1" applyFont="1" applyFill="1" applyBorder="1"/>
    <xf numFmtId="21" fontId="9" fillId="0" borderId="0" xfId="0" applyNumberFormat="1" applyFont="1" applyFill="1" applyBorder="1"/>
    <xf numFmtId="10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7" fontId="9" fillId="4" borderId="1" xfId="0" applyNumberFormat="1" applyFont="1" applyFill="1" applyBorder="1"/>
    <xf numFmtId="17" fontId="9" fillId="2" borderId="1" xfId="0" applyNumberFormat="1" applyFont="1" applyFill="1" applyBorder="1"/>
    <xf numFmtId="0" fontId="1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2" fontId="19" fillId="4" borderId="1" xfId="0" applyNumberFormat="1" applyFont="1" applyFill="1" applyBorder="1"/>
    <xf numFmtId="21" fontId="19" fillId="6" borderId="1" xfId="0" applyNumberFormat="1" applyFont="1" applyFill="1" applyBorder="1"/>
    <xf numFmtId="10" fontId="19" fillId="4" borderId="1" xfId="0" applyNumberFormat="1" applyFont="1" applyFill="1" applyBorder="1"/>
    <xf numFmtId="164" fontId="19" fillId="6" borderId="1" xfId="0" applyNumberFormat="1" applyFont="1" applyFill="1" applyBorder="1"/>
    <xf numFmtId="164" fontId="19" fillId="4" borderId="1" xfId="0" applyNumberFormat="1" applyFont="1" applyFill="1" applyBorder="1"/>
    <xf numFmtId="164" fontId="19" fillId="4" borderId="1" xfId="0" applyNumberFormat="1" applyFont="1" applyFill="1" applyBorder="1" applyAlignment="1">
      <alignment horizontal="center"/>
    </xf>
    <xf numFmtId="0" fontId="19" fillId="0" borderId="0" xfId="0" applyFont="1"/>
    <xf numFmtId="0" fontId="20" fillId="8" borderId="0" xfId="0" applyFont="1" applyFill="1"/>
    <xf numFmtId="0" fontId="10" fillId="8" borderId="0" xfId="0" applyFont="1" applyFill="1"/>
    <xf numFmtId="0" fontId="21" fillId="0" borderId="0" xfId="0" applyFont="1"/>
    <xf numFmtId="0" fontId="24" fillId="0" borderId="0" xfId="0" applyFont="1"/>
    <xf numFmtId="2" fontId="4" fillId="0" borderId="0" xfId="0" applyNumberFormat="1" applyFont="1" applyFill="1"/>
    <xf numFmtId="21" fontId="4" fillId="0" borderId="0" xfId="0" applyNumberFormat="1" applyFont="1" applyFill="1"/>
    <xf numFmtId="0" fontId="4" fillId="0" borderId="0" xfId="0" applyFont="1" applyFill="1"/>
    <xf numFmtId="0" fontId="0" fillId="9" borderId="0" xfId="0" applyFill="1"/>
    <xf numFmtId="0" fontId="8" fillId="8" borderId="0" xfId="0" applyFont="1" applyFill="1"/>
    <xf numFmtId="0" fontId="0" fillId="8" borderId="0" xfId="0" applyFill="1"/>
    <xf numFmtId="0" fontId="1" fillId="8" borderId="0" xfId="0" applyFont="1" applyFill="1"/>
    <xf numFmtId="0" fontId="7" fillId="8" borderId="0" xfId="0" applyFont="1" applyFill="1"/>
    <xf numFmtId="0" fontId="27" fillId="3" borderId="0" xfId="0" applyFont="1" applyFill="1"/>
    <xf numFmtId="2" fontId="28" fillId="3" borderId="0" xfId="0" applyNumberFormat="1" applyFont="1" applyFill="1"/>
    <xf numFmtId="21" fontId="28" fillId="3" borderId="0" xfId="0" applyNumberFormat="1" applyFont="1" applyFill="1"/>
    <xf numFmtId="0" fontId="28" fillId="3" borderId="0" xfId="0" applyFont="1" applyFill="1"/>
    <xf numFmtId="164" fontId="28" fillId="3" borderId="0" xfId="0" applyNumberFormat="1" applyFont="1" applyFill="1"/>
    <xf numFmtId="165" fontId="26" fillId="3" borderId="0" xfId="0" applyNumberFormat="1" applyFont="1" applyFill="1"/>
    <xf numFmtId="0" fontId="28" fillId="0" borderId="0" xfId="0" applyFont="1"/>
    <xf numFmtId="0" fontId="27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17" fontId="29" fillId="5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ministar.ru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1095375</xdr:colOff>
      <xdr:row>1</xdr:row>
      <xdr:rowOff>85726</xdr:rowOff>
    </xdr:from>
    <xdr:to>
      <xdr:col>18</xdr:col>
      <xdr:colOff>338972</xdr:colOff>
      <xdr:row>5</xdr:row>
      <xdr:rowOff>9526</xdr:rowOff>
    </xdr:to>
    <xdr:pic>
      <xdr:nvPicPr>
        <xdr:cNvPr id="2" name="Рисунок 5" descr="xl/media/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276226"/>
          <a:ext cx="272974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1</xdr:row>
      <xdr:rowOff>57150</xdr:rowOff>
    </xdr:from>
    <xdr:to>
      <xdr:col>12</xdr:col>
      <xdr:colOff>35045</xdr:colOff>
      <xdr:row>5</xdr:row>
      <xdr:rowOff>0</xdr:rowOff>
    </xdr:to>
    <xdr:pic>
      <xdr:nvPicPr>
        <xdr:cNvPr id="3" name="Рисунок 3" descr="xl/media/image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47650"/>
          <a:ext cx="253059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219075</xdr:colOff>
      <xdr:row>3</xdr:row>
      <xdr:rowOff>76200</xdr:rowOff>
    </xdr:from>
    <xdr:to>
      <xdr:col>15</xdr:col>
      <xdr:colOff>59871</xdr:colOff>
      <xdr:row>5</xdr:row>
      <xdr:rowOff>10885</xdr:rowOff>
    </xdr:to>
    <xdr:pic>
      <xdr:nvPicPr>
        <xdr:cNvPr id="4" name="Рисунок 4" descr="xl/media/image3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647700"/>
          <a:ext cx="2688771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U233"/>
  <sheetViews>
    <sheetView showGridLines="0" tabSelected="1" topLeftCell="D181" zoomScaleNormal="100" workbookViewId="0">
      <selection activeCell="N204" sqref="N204"/>
    </sheetView>
  </sheetViews>
  <sheetFormatPr defaultRowHeight="15" x14ac:dyDescent="0.25"/>
  <cols>
    <col min="1" max="1" width="22.28515625" customWidth="1"/>
    <col min="2" max="5" width="11.7109375" customWidth="1"/>
    <col min="6" max="6" width="13.28515625" customWidth="1"/>
    <col min="7" max="7" width="16.7109375" customWidth="1"/>
    <col min="8" max="8" width="11.5703125" customWidth="1"/>
    <col min="9" max="9" width="10.7109375" bestFit="1" customWidth="1"/>
    <col min="10" max="13" width="11.5703125" customWidth="1"/>
    <col min="14" max="14" width="13.28515625" customWidth="1"/>
    <col min="15" max="15" width="17.85546875" customWidth="1"/>
    <col min="16" max="16" width="17.42578125" customWidth="1"/>
    <col min="17" max="17" width="18.42578125" customWidth="1"/>
    <col min="18" max="18" width="16.42578125" customWidth="1"/>
    <col min="19" max="19" width="11.5703125" customWidth="1"/>
  </cols>
  <sheetData>
    <row r="2" spans="1:19" x14ac:dyDescent="0.25">
      <c r="A2" s="15" t="s">
        <v>10</v>
      </c>
      <c r="B2" s="97" t="s">
        <v>17</v>
      </c>
      <c r="C2" s="7"/>
      <c r="D2" s="7"/>
    </row>
    <row r="3" spans="1:19" x14ac:dyDescent="0.25">
      <c r="A3" s="14" t="s">
        <v>8</v>
      </c>
      <c r="B3" s="98" t="s">
        <v>113</v>
      </c>
      <c r="C3" s="84"/>
      <c r="D3" s="84"/>
    </row>
    <row r="4" spans="1:19" x14ac:dyDescent="0.25">
      <c r="A4" s="14" t="s">
        <v>12</v>
      </c>
      <c r="B4" s="98" t="s">
        <v>11</v>
      </c>
      <c r="C4" s="84"/>
      <c r="D4" s="84"/>
    </row>
    <row r="5" spans="1:19" x14ac:dyDescent="0.25">
      <c r="A5" s="14" t="s">
        <v>13</v>
      </c>
      <c r="B5" s="98" t="s">
        <v>18</v>
      </c>
      <c r="C5" s="84"/>
      <c r="D5" s="84"/>
    </row>
    <row r="6" spans="1:19" x14ac:dyDescent="0.25">
      <c r="A6" s="14" t="s">
        <v>14</v>
      </c>
      <c r="B6" s="98" t="s">
        <v>37</v>
      </c>
      <c r="C6" s="84"/>
      <c r="D6" s="84"/>
    </row>
    <row r="7" spans="1:19" x14ac:dyDescent="0.25">
      <c r="A7" s="14" t="s">
        <v>15</v>
      </c>
      <c r="B7" s="98" t="s">
        <v>16</v>
      </c>
      <c r="C7" s="84"/>
      <c r="D7" s="84"/>
    </row>
    <row r="9" spans="1:19" x14ac:dyDescent="0.25">
      <c r="A9" t="s">
        <v>19</v>
      </c>
      <c r="B9" s="68" t="s">
        <v>41</v>
      </c>
      <c r="C9" s="1" t="s">
        <v>42</v>
      </c>
      <c r="D9" s="13"/>
    </row>
    <row r="10" spans="1:19" ht="45" x14ac:dyDescent="0.25">
      <c r="A10" s="11" t="s">
        <v>0</v>
      </c>
      <c r="B10" s="12" t="s">
        <v>33</v>
      </c>
      <c r="C10" s="12" t="s">
        <v>34</v>
      </c>
      <c r="D10" s="38" t="s">
        <v>68</v>
      </c>
      <c r="E10" s="12" t="s">
        <v>35</v>
      </c>
      <c r="F10" s="12" t="s">
        <v>2</v>
      </c>
      <c r="G10" s="38" t="s">
        <v>1</v>
      </c>
      <c r="H10" s="12" t="s">
        <v>7</v>
      </c>
      <c r="I10" s="38" t="s">
        <v>70</v>
      </c>
      <c r="J10" s="47" t="s">
        <v>71</v>
      </c>
      <c r="K10" s="47" t="s">
        <v>51</v>
      </c>
      <c r="L10" s="47" t="s">
        <v>52</v>
      </c>
      <c r="M10" s="38" t="s">
        <v>101</v>
      </c>
      <c r="N10" s="38" t="s">
        <v>80</v>
      </c>
      <c r="O10" s="12" t="s">
        <v>3</v>
      </c>
      <c r="P10" s="12" t="s">
        <v>4</v>
      </c>
      <c r="Q10" s="38" t="s">
        <v>5</v>
      </c>
      <c r="R10" s="52" t="s">
        <v>96</v>
      </c>
      <c r="S10" s="47" t="s">
        <v>53</v>
      </c>
    </row>
    <row r="11" spans="1:19" s="31" customFormat="1" x14ac:dyDescent="0.25">
      <c r="A11" s="32">
        <v>44440</v>
      </c>
      <c r="B11" s="33">
        <v>0</v>
      </c>
      <c r="C11" s="33">
        <v>0</v>
      </c>
      <c r="D11" s="41">
        <v>120</v>
      </c>
      <c r="E11" s="33">
        <v>0</v>
      </c>
      <c r="F11" s="33">
        <f t="shared" ref="F11:F12" si="0">B11+C11+D11+E11</f>
        <v>120</v>
      </c>
      <c r="G11" s="43">
        <f>(B11*30+C11*15+D11*10+E11*5)/86400</f>
        <v>1.3888888888888888E-2</v>
      </c>
      <c r="H11" s="34">
        <v>0.5</v>
      </c>
      <c r="I11" s="41">
        <v>0.82099999999999995</v>
      </c>
      <c r="J11" s="60">
        <f t="shared" ref="J11:J12" si="1">I11*F11</f>
        <v>98.52</v>
      </c>
      <c r="K11" s="60">
        <v>9718.77</v>
      </c>
      <c r="L11" s="60">
        <f t="shared" ref="L11:L12" si="2">J11*K11/100</f>
        <v>9574.9322040000006</v>
      </c>
      <c r="M11" s="41">
        <f>G11*86400/60*3*I11</f>
        <v>49.26</v>
      </c>
      <c r="N11" s="39">
        <v>97880</v>
      </c>
      <c r="O11" s="35">
        <f>M11*N11*1.2*1.15</f>
        <v>6653764.9439999992</v>
      </c>
      <c r="P11" s="35">
        <f>O11*0.03</f>
        <v>199612.94831999997</v>
      </c>
      <c r="Q11" s="39">
        <f t="shared" ref="Q11:Q12" si="3">O11+P11</f>
        <v>6853377.8923199996</v>
      </c>
      <c r="R11" s="35">
        <f t="shared" ref="R11:R12" si="4">Q11/(G11*86400/60)</f>
        <v>342668.89461600001</v>
      </c>
      <c r="S11" s="61">
        <f t="shared" ref="S11:S12" si="5">Q11/L11</f>
        <v>715.7625501992535</v>
      </c>
    </row>
    <row r="12" spans="1:19" s="31" customFormat="1" x14ac:dyDescent="0.25">
      <c r="A12" s="32">
        <v>44470</v>
      </c>
      <c r="B12" s="33">
        <v>0</v>
      </c>
      <c r="C12" s="33">
        <v>0</v>
      </c>
      <c r="D12" s="41">
        <v>124</v>
      </c>
      <c r="E12" s="33">
        <v>0</v>
      </c>
      <c r="F12" s="33">
        <f t="shared" si="0"/>
        <v>124</v>
      </c>
      <c r="G12" s="43">
        <f>(B12*30+C12*15+D12*10+E12*5)/86400</f>
        <v>1.4351851851851852E-2</v>
      </c>
      <c r="H12" s="34">
        <v>0.5</v>
      </c>
      <c r="I12" s="41">
        <v>0.75</v>
      </c>
      <c r="J12" s="60">
        <f t="shared" si="1"/>
        <v>93</v>
      </c>
      <c r="K12" s="60">
        <v>9718.77</v>
      </c>
      <c r="L12" s="60">
        <f t="shared" si="2"/>
        <v>9038.4560999999994</v>
      </c>
      <c r="M12" s="41">
        <f t="shared" ref="M12:M13" si="6">G12*86400/60*3*I12</f>
        <v>46.5</v>
      </c>
      <c r="N12" s="39">
        <v>101510</v>
      </c>
      <c r="O12" s="35">
        <f t="shared" ref="O12:O13" si="7">M12*N12*1.2*1.15</f>
        <v>6513896.6999999993</v>
      </c>
      <c r="P12" s="35">
        <f>O12*0.03</f>
        <v>195416.90099999998</v>
      </c>
      <c r="Q12" s="39">
        <f t="shared" si="3"/>
        <v>6709313.6009999989</v>
      </c>
      <c r="R12" s="35">
        <f t="shared" si="4"/>
        <v>324644.20649999991</v>
      </c>
      <c r="S12" s="61">
        <f t="shared" si="5"/>
        <v>742.30748335437499</v>
      </c>
    </row>
    <row r="13" spans="1:19" s="23" customFormat="1" x14ac:dyDescent="0.25">
      <c r="A13" s="64">
        <v>44501</v>
      </c>
      <c r="B13" s="20">
        <v>0</v>
      </c>
      <c r="C13" s="20">
        <v>0</v>
      </c>
      <c r="D13" s="42">
        <v>120</v>
      </c>
      <c r="E13" s="20">
        <v>0</v>
      </c>
      <c r="F13" s="20">
        <f t="shared" ref="F13" si="8">B13+C13+D13+E13</f>
        <v>120</v>
      </c>
      <c r="G13" s="44">
        <f>(B13*30+C13*15+D13*10+E13*5)/86400</f>
        <v>1.3888888888888888E-2</v>
      </c>
      <c r="H13" s="21">
        <v>0.5</v>
      </c>
      <c r="I13" s="42">
        <v>0.78300000000000003</v>
      </c>
      <c r="J13" s="48">
        <f t="shared" ref="J13" si="9">I13*F13</f>
        <v>93.960000000000008</v>
      </c>
      <c r="K13" s="48">
        <v>9718.77</v>
      </c>
      <c r="L13" s="48">
        <f t="shared" ref="L13" si="10">J13*K13/100</f>
        <v>9131.756292</v>
      </c>
      <c r="M13" s="42">
        <f t="shared" si="6"/>
        <v>46.980000000000004</v>
      </c>
      <c r="N13" s="40">
        <v>101510</v>
      </c>
      <c r="O13" s="22">
        <f t="shared" si="7"/>
        <v>6581136.9240000006</v>
      </c>
      <c r="P13" s="22">
        <f>O13*0.03</f>
        <v>197434.10772</v>
      </c>
      <c r="Q13" s="40">
        <f t="shared" ref="Q13" si="11">O13+P13</f>
        <v>6778571.0317200003</v>
      </c>
      <c r="R13" s="22">
        <f t="shared" ref="R13" si="12">Q13/(G13*86400/60)</f>
        <v>338928.55158600002</v>
      </c>
      <c r="S13" s="49">
        <f t="shared" ref="S13" si="13">Q13/L13</f>
        <v>742.30748335437511</v>
      </c>
    </row>
    <row r="14" spans="1:19" s="1" customFormat="1" x14ac:dyDescent="0.25">
      <c r="A14" s="1" t="s">
        <v>54</v>
      </c>
      <c r="C14" s="2"/>
      <c r="D14" s="2"/>
      <c r="E14" s="2"/>
      <c r="F14" s="2"/>
      <c r="G14" s="3"/>
      <c r="I14" s="2"/>
      <c r="J14" s="2"/>
      <c r="K14" s="2"/>
      <c r="L14" s="2"/>
      <c r="M14" s="2"/>
      <c r="N14" s="4"/>
      <c r="O14" s="4"/>
      <c r="P14" s="4"/>
      <c r="Q14" s="4"/>
      <c r="R14" s="10"/>
      <c r="S14" s="2"/>
    </row>
    <row r="15" spans="1:19" s="1" customFormat="1" x14ac:dyDescent="0.25">
      <c r="B15" s="2"/>
      <c r="C15" s="2"/>
      <c r="D15" s="2"/>
      <c r="E15" s="2"/>
      <c r="F15" s="2"/>
      <c r="G15" s="3"/>
      <c r="I15" s="2"/>
      <c r="J15" s="2"/>
      <c r="K15" s="2"/>
      <c r="L15" s="2"/>
      <c r="M15" s="2"/>
      <c r="N15" s="4"/>
      <c r="O15" s="4"/>
      <c r="P15" s="4"/>
      <c r="Q15" s="4"/>
      <c r="R15" s="10"/>
      <c r="S15" s="2"/>
    </row>
    <row r="16" spans="1:19" x14ac:dyDescent="0.25">
      <c r="A16" t="s">
        <v>23</v>
      </c>
      <c r="B16" s="68" t="s">
        <v>41</v>
      </c>
      <c r="C16" s="1" t="s">
        <v>47</v>
      </c>
      <c r="D16" s="13"/>
    </row>
    <row r="17" spans="1:19" ht="45" x14ac:dyDescent="0.25">
      <c r="A17" s="11" t="s">
        <v>0</v>
      </c>
      <c r="B17" s="12" t="s">
        <v>33</v>
      </c>
      <c r="C17" s="12" t="s">
        <v>34</v>
      </c>
      <c r="D17" s="38" t="s">
        <v>68</v>
      </c>
      <c r="E17" s="12" t="s">
        <v>35</v>
      </c>
      <c r="F17" s="12" t="s">
        <v>2</v>
      </c>
      <c r="G17" s="38" t="s">
        <v>1</v>
      </c>
      <c r="H17" s="12" t="s">
        <v>7</v>
      </c>
      <c r="I17" s="38" t="s">
        <v>70</v>
      </c>
      <c r="J17" s="47" t="s">
        <v>71</v>
      </c>
      <c r="K17" s="47" t="s">
        <v>51</v>
      </c>
      <c r="L17" s="47" t="s">
        <v>52</v>
      </c>
      <c r="M17" s="38" t="s">
        <v>101</v>
      </c>
      <c r="N17" s="38" t="s">
        <v>80</v>
      </c>
      <c r="O17" s="12" t="s">
        <v>3</v>
      </c>
      <c r="P17" s="12" t="s">
        <v>4</v>
      </c>
      <c r="Q17" s="38" t="s">
        <v>5</v>
      </c>
      <c r="R17" s="52" t="s">
        <v>96</v>
      </c>
      <c r="S17" s="47" t="s">
        <v>53</v>
      </c>
    </row>
    <row r="18" spans="1:19" s="31" customFormat="1" x14ac:dyDescent="0.25">
      <c r="A18" s="32">
        <v>44440</v>
      </c>
      <c r="B18" s="33">
        <v>0</v>
      </c>
      <c r="C18" s="33">
        <v>0</v>
      </c>
      <c r="D18" s="41">
        <v>120</v>
      </c>
      <c r="E18" s="33">
        <v>0</v>
      </c>
      <c r="F18" s="33">
        <f t="shared" ref="F18:F19" si="14">B18+C18+D18+E18</f>
        <v>120</v>
      </c>
      <c r="G18" s="43">
        <f>(B18*30+C18*15+D18*10+E18*5)/86400</f>
        <v>1.3888888888888888E-2</v>
      </c>
      <c r="H18" s="34">
        <v>0.6</v>
      </c>
      <c r="I18" s="41">
        <v>1.7050000000000001</v>
      </c>
      <c r="J18" s="60">
        <f t="shared" ref="J18:J19" si="15">I18*F18</f>
        <v>204.60000000000002</v>
      </c>
      <c r="K18" s="60">
        <v>12419.9</v>
      </c>
      <c r="L18" s="60">
        <f t="shared" ref="L18:L19" si="16">J18*K18/100</f>
        <v>25411.115399999999</v>
      </c>
      <c r="M18" s="41">
        <f>G18*86400/60*3*I18</f>
        <v>102.30000000000001</v>
      </c>
      <c r="N18" s="39">
        <v>31080</v>
      </c>
      <c r="O18" s="35">
        <f>M18*N18*1.2*1.15</f>
        <v>4387687.92</v>
      </c>
      <c r="P18" s="35">
        <f>O18*0.03</f>
        <v>131630.63759999999</v>
      </c>
      <c r="Q18" s="39">
        <f t="shared" ref="Q18:Q19" si="17">O18+P18</f>
        <v>4519318.5575999999</v>
      </c>
      <c r="R18" s="35">
        <f t="shared" ref="R18:R19" si="18">Q18/(G18*86400/60)</f>
        <v>225965.92788</v>
      </c>
      <c r="S18" s="61">
        <f t="shared" ref="S18:S19" si="19">Q18/L18</f>
        <v>177.84809861593089</v>
      </c>
    </row>
    <row r="19" spans="1:19" s="31" customFormat="1" x14ac:dyDescent="0.25">
      <c r="A19" s="32">
        <v>44470</v>
      </c>
      <c r="B19" s="33">
        <v>0</v>
      </c>
      <c r="C19" s="33">
        <v>0</v>
      </c>
      <c r="D19" s="41">
        <v>124</v>
      </c>
      <c r="E19" s="33">
        <v>0</v>
      </c>
      <c r="F19" s="33">
        <f t="shared" si="14"/>
        <v>124</v>
      </c>
      <c r="G19" s="43">
        <f>(B19*30+C19*15+D19*10+E19*5)/86400</f>
        <v>1.4351851851851852E-2</v>
      </c>
      <c r="H19" s="34">
        <v>0.6</v>
      </c>
      <c r="I19" s="41">
        <v>1.7350000000000001</v>
      </c>
      <c r="J19" s="60">
        <f t="shared" si="15"/>
        <v>215.14000000000001</v>
      </c>
      <c r="K19" s="60">
        <v>12419.9</v>
      </c>
      <c r="L19" s="60">
        <f t="shared" si="16"/>
        <v>26720.172860000002</v>
      </c>
      <c r="M19" s="41">
        <f t="shared" ref="M19:M20" si="20">G19*86400/60*3*I19</f>
        <v>107.57000000000001</v>
      </c>
      <c r="N19" s="39">
        <v>32230</v>
      </c>
      <c r="O19" s="35">
        <f t="shared" ref="O19:O20" si="21">M19*N19*1.2*1.15</f>
        <v>4784433.9179999996</v>
      </c>
      <c r="P19" s="35">
        <f>O19*0.03</f>
        <v>143533.01753999997</v>
      </c>
      <c r="Q19" s="39">
        <f t="shared" si="17"/>
        <v>4927966.93554</v>
      </c>
      <c r="R19" s="35">
        <f t="shared" si="18"/>
        <v>238450.01301</v>
      </c>
      <c r="S19" s="61">
        <f t="shared" si="19"/>
        <v>184.42870715545212</v>
      </c>
    </row>
    <row r="20" spans="1:19" s="23" customFormat="1" x14ac:dyDescent="0.25">
      <c r="A20" s="64">
        <v>44501</v>
      </c>
      <c r="B20" s="20">
        <v>0</v>
      </c>
      <c r="C20" s="20">
        <v>0</v>
      </c>
      <c r="D20" s="42">
        <v>120</v>
      </c>
      <c r="E20" s="20">
        <v>0</v>
      </c>
      <c r="F20" s="20">
        <f t="shared" ref="F20" si="22">B20+C20+D20+E20</f>
        <v>120</v>
      </c>
      <c r="G20" s="44">
        <f>(B20*30+C20*15+D20*10+E20*5)/86400</f>
        <v>1.3888888888888888E-2</v>
      </c>
      <c r="H20" s="21">
        <v>0.6</v>
      </c>
      <c r="I20" s="42">
        <v>1.7450000000000001</v>
      </c>
      <c r="J20" s="48">
        <f t="shared" ref="J20" si="23">I20*F20</f>
        <v>209.4</v>
      </c>
      <c r="K20" s="48">
        <v>12419.9</v>
      </c>
      <c r="L20" s="48">
        <f t="shared" ref="L20" si="24">J20*K20/100</f>
        <v>26007.2706</v>
      </c>
      <c r="M20" s="42">
        <f t="shared" si="20"/>
        <v>104.7</v>
      </c>
      <c r="N20" s="40">
        <v>32230</v>
      </c>
      <c r="O20" s="22">
        <f t="shared" si="21"/>
        <v>4656783.7799999993</v>
      </c>
      <c r="P20" s="22">
        <f>O20*0.03</f>
        <v>139703.51339999997</v>
      </c>
      <c r="Q20" s="40">
        <f t="shared" ref="Q20" si="25">O20+P20</f>
        <v>4796487.2933999989</v>
      </c>
      <c r="R20" s="22">
        <f t="shared" ref="R20" si="26">Q20/(G20*86400/60)</f>
        <v>239824.36466999995</v>
      </c>
      <c r="S20" s="49">
        <f t="shared" ref="S20" si="27">Q20/L20</f>
        <v>184.42870715545209</v>
      </c>
    </row>
    <row r="21" spans="1:19" s="1" customFormat="1" x14ac:dyDescent="0.25">
      <c r="A21" s="1" t="s">
        <v>54</v>
      </c>
      <c r="C21" s="2"/>
      <c r="D21" s="2"/>
      <c r="E21" s="2"/>
      <c r="F21" s="2"/>
      <c r="G21" s="3"/>
      <c r="I21" s="2"/>
      <c r="J21" s="2"/>
      <c r="K21" s="2"/>
      <c r="L21" s="2"/>
      <c r="M21" s="2"/>
      <c r="N21" s="4"/>
      <c r="O21" s="4"/>
      <c r="P21" s="4"/>
      <c r="Q21" s="4"/>
      <c r="R21" s="10"/>
      <c r="S21" s="2"/>
    </row>
    <row r="22" spans="1:19" s="1" customFormat="1" x14ac:dyDescent="0.25">
      <c r="B22" s="2"/>
      <c r="C22" s="2"/>
      <c r="D22" s="2"/>
      <c r="E22" s="2"/>
      <c r="F22" s="2"/>
      <c r="G22" s="3"/>
      <c r="I22" s="2"/>
      <c r="J22" s="2"/>
      <c r="K22" s="2"/>
      <c r="L22" s="2"/>
      <c r="M22" s="2"/>
      <c r="N22" s="4"/>
      <c r="O22" s="4"/>
      <c r="P22" s="4"/>
      <c r="Q22" s="4"/>
      <c r="R22" s="10"/>
      <c r="S22" s="2"/>
    </row>
    <row r="23" spans="1:19" x14ac:dyDescent="0.25">
      <c r="A23" t="s">
        <v>24</v>
      </c>
      <c r="B23" s="68" t="s">
        <v>41</v>
      </c>
      <c r="C23" s="1" t="s">
        <v>47</v>
      </c>
      <c r="D23" s="13"/>
    </row>
    <row r="24" spans="1:19" ht="45" x14ac:dyDescent="0.25">
      <c r="A24" s="11" t="s">
        <v>0</v>
      </c>
      <c r="B24" s="12" t="s">
        <v>33</v>
      </c>
      <c r="C24" s="12" t="s">
        <v>34</v>
      </c>
      <c r="D24" s="38" t="s">
        <v>68</v>
      </c>
      <c r="E24" s="12" t="s">
        <v>35</v>
      </c>
      <c r="F24" s="12" t="s">
        <v>2</v>
      </c>
      <c r="G24" s="38" t="s">
        <v>1</v>
      </c>
      <c r="H24" s="12" t="s">
        <v>7</v>
      </c>
      <c r="I24" s="38" t="s">
        <v>70</v>
      </c>
      <c r="J24" s="47" t="s">
        <v>71</v>
      </c>
      <c r="K24" s="47" t="s">
        <v>51</v>
      </c>
      <c r="L24" s="47" t="s">
        <v>52</v>
      </c>
      <c r="M24" s="38" t="s">
        <v>101</v>
      </c>
      <c r="N24" s="38" t="s">
        <v>80</v>
      </c>
      <c r="O24" s="12" t="s">
        <v>3</v>
      </c>
      <c r="P24" s="12" t="s">
        <v>4</v>
      </c>
      <c r="Q24" s="38" t="s">
        <v>5</v>
      </c>
      <c r="R24" s="52" t="s">
        <v>96</v>
      </c>
      <c r="S24" s="47" t="s">
        <v>53</v>
      </c>
    </row>
    <row r="25" spans="1:19" s="31" customFormat="1" ht="15.75" customHeight="1" x14ac:dyDescent="0.25">
      <c r="A25" s="32">
        <v>44440</v>
      </c>
      <c r="B25" s="33">
        <v>0</v>
      </c>
      <c r="C25" s="33">
        <v>0</v>
      </c>
      <c r="D25" s="41">
        <v>120</v>
      </c>
      <c r="E25" s="33">
        <v>0</v>
      </c>
      <c r="F25" s="33">
        <f t="shared" ref="F25:F26" si="28">B25+C25+D25+E25</f>
        <v>120</v>
      </c>
      <c r="G25" s="43">
        <f>(B25*30+C25*15+D25*10+E25*5)/86400</f>
        <v>1.3888888888888888E-2</v>
      </c>
      <c r="H25" s="34">
        <v>0.6</v>
      </c>
      <c r="I25" s="41">
        <v>1.516</v>
      </c>
      <c r="J25" s="60">
        <f t="shared" ref="J25:J26" si="29">I25*F25</f>
        <v>181.92000000000002</v>
      </c>
      <c r="K25" s="60">
        <v>12419.9</v>
      </c>
      <c r="L25" s="60">
        <f t="shared" ref="L25:L26" si="30">J25*K25/100</f>
        <v>22594.282080000001</v>
      </c>
      <c r="M25" s="41">
        <f>G25*86400/60*3*I25</f>
        <v>90.960000000000008</v>
      </c>
      <c r="N25" s="39">
        <v>35740</v>
      </c>
      <c r="O25" s="35">
        <f>M25*N25*1.2*1.15</f>
        <v>4486256.352</v>
      </c>
      <c r="P25" s="35">
        <f>O25*0.035</f>
        <v>157018.97232</v>
      </c>
      <c r="Q25" s="39">
        <f t="shared" ref="Q25:Q26" si="31">O25+P25</f>
        <v>4643275.3243199997</v>
      </c>
      <c r="R25" s="35">
        <f t="shared" ref="R25:R26" si="32">Q25/(G25*86400/60)</f>
        <v>232163.76621599999</v>
      </c>
      <c r="S25" s="61">
        <f t="shared" ref="S25:S26" si="33">Q25/L25</f>
        <v>205.50665464295201</v>
      </c>
    </row>
    <row r="26" spans="1:19" s="31" customFormat="1" x14ac:dyDescent="0.25">
      <c r="A26" s="32">
        <v>44470</v>
      </c>
      <c r="B26" s="33">
        <v>0</v>
      </c>
      <c r="C26" s="33">
        <v>0</v>
      </c>
      <c r="D26" s="41">
        <v>124</v>
      </c>
      <c r="E26" s="33">
        <v>0</v>
      </c>
      <c r="F26" s="33">
        <f t="shared" si="28"/>
        <v>124</v>
      </c>
      <c r="G26" s="43">
        <f>(B26*30+C26*15+D26*10+E26*5)/86400</f>
        <v>1.4351851851851852E-2</v>
      </c>
      <c r="H26" s="34">
        <v>0.6</v>
      </c>
      <c r="I26" s="41">
        <v>1.591</v>
      </c>
      <c r="J26" s="60">
        <f t="shared" si="29"/>
        <v>197.28399999999999</v>
      </c>
      <c r="K26" s="60">
        <v>12419.9</v>
      </c>
      <c r="L26" s="60">
        <f t="shared" si="30"/>
        <v>24502.475515999999</v>
      </c>
      <c r="M26" s="41">
        <f t="shared" ref="M26:M27" si="34">G26*86400/60*3*I26</f>
        <v>98.641999999999996</v>
      </c>
      <c r="N26" s="39">
        <v>37060</v>
      </c>
      <c r="O26" s="35">
        <f t="shared" ref="O26:O27" si="35">M26*N26*1.2*1.15</f>
        <v>5044828.0775999995</v>
      </c>
      <c r="P26" s="35">
        <f>O26*0.035</f>
        <v>176568.982716</v>
      </c>
      <c r="Q26" s="39">
        <f t="shared" si="31"/>
        <v>5221397.0603159992</v>
      </c>
      <c r="R26" s="35">
        <f t="shared" si="32"/>
        <v>252648.24485399996</v>
      </c>
      <c r="S26" s="61">
        <f t="shared" si="33"/>
        <v>213.09671575455516</v>
      </c>
    </row>
    <row r="27" spans="1:19" s="23" customFormat="1" x14ac:dyDescent="0.25">
      <c r="A27" s="64">
        <v>44501</v>
      </c>
      <c r="B27" s="20">
        <v>0</v>
      </c>
      <c r="C27" s="20">
        <v>0</v>
      </c>
      <c r="D27" s="42">
        <v>120</v>
      </c>
      <c r="E27" s="20">
        <v>0</v>
      </c>
      <c r="F27" s="20">
        <f t="shared" ref="F27" si="36">B27+C27+D27+E27</f>
        <v>120</v>
      </c>
      <c r="G27" s="44">
        <f>(B27*30+C27*15+D27*10+E27*5)/86400</f>
        <v>1.3888888888888888E-2</v>
      </c>
      <c r="H27" s="21">
        <v>0.6</v>
      </c>
      <c r="I27" s="42">
        <v>1.5469999999999999</v>
      </c>
      <c r="J27" s="48">
        <f t="shared" ref="J27" si="37">I27*F27</f>
        <v>185.64</v>
      </c>
      <c r="K27" s="48">
        <v>12419.9</v>
      </c>
      <c r="L27" s="48">
        <f t="shared" ref="L27" si="38">J27*K27/100</f>
        <v>23056.302359999994</v>
      </c>
      <c r="M27" s="42">
        <f t="shared" si="34"/>
        <v>92.82</v>
      </c>
      <c r="N27" s="40">
        <v>37060</v>
      </c>
      <c r="O27" s="22">
        <f t="shared" si="35"/>
        <v>4747074.6959999995</v>
      </c>
      <c r="P27" s="22">
        <f>O27*0.035</f>
        <v>166147.61436000001</v>
      </c>
      <c r="Q27" s="40">
        <f t="shared" ref="Q27" si="39">O27+P27</f>
        <v>4913222.3103599995</v>
      </c>
      <c r="R27" s="22">
        <f t="shared" ref="R27" si="40">Q27/(G27*86400/60)</f>
        <v>245661.11551799998</v>
      </c>
      <c r="S27" s="49">
        <f t="shared" ref="S27" si="41">Q27/L27</f>
        <v>213.09671575455522</v>
      </c>
    </row>
    <row r="28" spans="1:19" s="1" customFormat="1" x14ac:dyDescent="0.25">
      <c r="A28" s="1" t="s">
        <v>54</v>
      </c>
      <c r="C28" s="2"/>
      <c r="D28" s="2"/>
      <c r="E28" s="2"/>
      <c r="F28" s="2"/>
      <c r="G28" s="3"/>
      <c r="I28" s="2"/>
      <c r="J28" s="2"/>
      <c r="K28" s="2"/>
      <c r="L28" s="2"/>
      <c r="M28" s="2"/>
      <c r="N28" s="4"/>
      <c r="O28" s="4"/>
      <c r="P28" s="4"/>
      <c r="Q28" s="4"/>
      <c r="R28" s="10"/>
      <c r="S28" s="2"/>
    </row>
    <row r="29" spans="1:19" s="1" customFormat="1" x14ac:dyDescent="0.25">
      <c r="B29" s="2"/>
      <c r="C29" s="2"/>
      <c r="D29" s="2"/>
      <c r="E29" s="2"/>
      <c r="F29" s="2"/>
      <c r="G29" s="3"/>
      <c r="I29" s="2"/>
      <c r="J29" s="2"/>
      <c r="K29" s="2"/>
      <c r="L29" s="2"/>
      <c r="M29" s="2"/>
      <c r="N29" s="4"/>
      <c r="O29" s="4"/>
      <c r="P29" s="4"/>
      <c r="Q29" s="4"/>
      <c r="R29" s="10"/>
      <c r="S29" s="2"/>
    </row>
    <row r="30" spans="1:19" x14ac:dyDescent="0.25">
      <c r="A30" t="s">
        <v>25</v>
      </c>
      <c r="B30" s="68" t="s">
        <v>41</v>
      </c>
      <c r="C30" s="1" t="s">
        <v>48</v>
      </c>
      <c r="D30" s="13"/>
    </row>
    <row r="31" spans="1:19" ht="45" x14ac:dyDescent="0.25">
      <c r="A31" s="11" t="s">
        <v>0</v>
      </c>
      <c r="B31" s="12" t="s">
        <v>33</v>
      </c>
      <c r="C31" s="12" t="s">
        <v>34</v>
      </c>
      <c r="D31" s="38" t="s">
        <v>68</v>
      </c>
      <c r="E31" s="12" t="s">
        <v>35</v>
      </c>
      <c r="F31" s="12" t="s">
        <v>2</v>
      </c>
      <c r="G31" s="38" t="s">
        <v>1</v>
      </c>
      <c r="H31" s="12" t="s">
        <v>7</v>
      </c>
      <c r="I31" s="38" t="s">
        <v>70</v>
      </c>
      <c r="J31" s="47" t="s">
        <v>71</v>
      </c>
      <c r="K31" s="47" t="s">
        <v>51</v>
      </c>
      <c r="L31" s="47" t="s">
        <v>52</v>
      </c>
      <c r="M31" s="38" t="s">
        <v>101</v>
      </c>
      <c r="N31" s="38" t="s">
        <v>80</v>
      </c>
      <c r="O31" s="12" t="s">
        <v>3</v>
      </c>
      <c r="P31" s="12" t="s">
        <v>4</v>
      </c>
      <c r="Q31" s="38" t="s">
        <v>5</v>
      </c>
      <c r="R31" s="52" t="s">
        <v>96</v>
      </c>
      <c r="S31" s="47" t="s">
        <v>53</v>
      </c>
    </row>
    <row r="32" spans="1:19" s="31" customFormat="1" x14ac:dyDescent="0.25">
      <c r="A32" s="32">
        <v>44440</v>
      </c>
      <c r="B32" s="33">
        <v>0</v>
      </c>
      <c r="C32" s="33">
        <v>0</v>
      </c>
      <c r="D32" s="41">
        <v>120</v>
      </c>
      <c r="E32" s="33">
        <v>0</v>
      </c>
      <c r="F32" s="33">
        <f t="shared" ref="F32:F33" si="42">B32+C32+D32+E32</f>
        <v>120</v>
      </c>
      <c r="G32" s="43">
        <f>(B32*30+C32*15+D32*10+E32*5)/86400</f>
        <v>1.3888888888888888E-2</v>
      </c>
      <c r="H32" s="34">
        <v>0.6</v>
      </c>
      <c r="I32" s="41">
        <v>0.66600000000000004</v>
      </c>
      <c r="J32" s="60">
        <f t="shared" ref="J32:J33" si="43">I32*F32</f>
        <v>79.92</v>
      </c>
      <c r="K32" s="60">
        <v>6466.88</v>
      </c>
      <c r="L32" s="60">
        <f t="shared" ref="L32:L33" si="44">J32*K32/100</f>
        <v>5168.3304960000005</v>
      </c>
      <c r="M32" s="41">
        <f>G32*86400/60*3*I32</f>
        <v>39.96</v>
      </c>
      <c r="N32" s="39">
        <v>88490</v>
      </c>
      <c r="O32" s="35">
        <f>M32*N32*1.2*1.15</f>
        <v>4879763.351999999</v>
      </c>
      <c r="P32" s="35">
        <f t="shared" ref="P32:P33" si="45">O32*0.03</f>
        <v>146392.90055999995</v>
      </c>
      <c r="Q32" s="39">
        <f t="shared" ref="Q32:Q33" si="46">O32+P32</f>
        <v>5026156.252559999</v>
      </c>
      <c r="R32" s="35">
        <f t="shared" ref="R32:R33" si="47">Q32/(G32*86400/60)</f>
        <v>251307.81262799996</v>
      </c>
      <c r="S32" s="61">
        <f t="shared" ref="S32:S33" si="48">Q32/L32</f>
        <v>972.49126317482285</v>
      </c>
    </row>
    <row r="33" spans="1:19" s="31" customFormat="1" x14ac:dyDescent="0.25">
      <c r="A33" s="32">
        <v>44470</v>
      </c>
      <c r="B33" s="33">
        <v>0</v>
      </c>
      <c r="C33" s="33">
        <v>0</v>
      </c>
      <c r="D33" s="41">
        <v>124</v>
      </c>
      <c r="E33" s="33">
        <v>0</v>
      </c>
      <c r="F33" s="33">
        <f t="shared" si="42"/>
        <v>124</v>
      </c>
      <c r="G33" s="43">
        <f>(B33*30+C33*15+D33*10+E33*5)/86400</f>
        <v>1.4351851851851852E-2</v>
      </c>
      <c r="H33" s="34">
        <v>0.6</v>
      </c>
      <c r="I33" s="41">
        <v>0.66200000000000003</v>
      </c>
      <c r="J33" s="60">
        <f t="shared" si="43"/>
        <v>82.088000000000008</v>
      </c>
      <c r="K33" s="60">
        <v>6466.88</v>
      </c>
      <c r="L33" s="60">
        <f t="shared" si="44"/>
        <v>5308.5324544000005</v>
      </c>
      <c r="M33" s="41">
        <f t="shared" ref="M33:M34" si="49">G33*86400/60*3*I33</f>
        <v>41.044000000000004</v>
      </c>
      <c r="N33" s="39">
        <v>91770</v>
      </c>
      <c r="O33" s="35">
        <f t="shared" ref="O33:O34" si="50">M33*N33*1.2*1.15</f>
        <v>5197918.8744000001</v>
      </c>
      <c r="P33" s="35">
        <f t="shared" si="45"/>
        <v>155937.56623199998</v>
      </c>
      <c r="Q33" s="39">
        <f t="shared" si="46"/>
        <v>5353856.4406319996</v>
      </c>
      <c r="R33" s="35">
        <f t="shared" si="47"/>
        <v>259057.56970799997</v>
      </c>
      <c r="S33" s="61">
        <f t="shared" si="48"/>
        <v>1008.5379502944231</v>
      </c>
    </row>
    <row r="34" spans="1:19" s="23" customFormat="1" x14ac:dyDescent="0.25">
      <c r="A34" s="64">
        <v>44501</v>
      </c>
      <c r="B34" s="20">
        <v>0</v>
      </c>
      <c r="C34" s="20">
        <v>0</v>
      </c>
      <c r="D34" s="42">
        <v>120</v>
      </c>
      <c r="E34" s="20">
        <v>0</v>
      </c>
      <c r="F34" s="20">
        <f t="shared" ref="F34" si="51">B34+C34+D34+E34</f>
        <v>120</v>
      </c>
      <c r="G34" s="44">
        <f>(B34*30+C34*15+D34*10+E34*5)/86400</f>
        <v>1.3888888888888888E-2</v>
      </c>
      <c r="H34" s="21">
        <v>0.6</v>
      </c>
      <c r="I34" s="42">
        <v>0.63400000000000001</v>
      </c>
      <c r="J34" s="48">
        <f t="shared" ref="J34" si="52">I34*F34</f>
        <v>76.08</v>
      </c>
      <c r="K34" s="48">
        <v>6466.88</v>
      </c>
      <c r="L34" s="48">
        <f t="shared" ref="L34" si="53">J34*K34/100</f>
        <v>4920.0023039999996</v>
      </c>
      <c r="M34" s="42">
        <f t="shared" si="49"/>
        <v>38.04</v>
      </c>
      <c r="N34" s="40">
        <v>91770</v>
      </c>
      <c r="O34" s="22">
        <f t="shared" si="50"/>
        <v>4817484.5039999988</v>
      </c>
      <c r="P34" s="22">
        <f t="shared" ref="P34" si="54">O34*0.03</f>
        <v>144524.53511999996</v>
      </c>
      <c r="Q34" s="40">
        <f t="shared" ref="Q34" si="55">O34+P34</f>
        <v>4962009.0391199989</v>
      </c>
      <c r="R34" s="22">
        <f t="shared" ref="R34" si="56">Q34/(G34*86400/60)</f>
        <v>248100.45195599995</v>
      </c>
      <c r="S34" s="49">
        <f t="shared" ref="S34" si="57">Q34/L34</f>
        <v>1008.5379502944231</v>
      </c>
    </row>
    <row r="35" spans="1:19" s="1" customFormat="1" x14ac:dyDescent="0.25">
      <c r="A35" s="1" t="s">
        <v>77</v>
      </c>
      <c r="C35" s="2"/>
      <c r="D35" s="2"/>
      <c r="E35" s="2"/>
      <c r="F35" s="2"/>
      <c r="G35" s="3"/>
      <c r="I35" s="2"/>
      <c r="J35" s="2"/>
      <c r="K35" s="2"/>
      <c r="L35" s="2"/>
      <c r="M35" s="2"/>
      <c r="N35" s="4"/>
      <c r="O35" s="4"/>
      <c r="P35" s="4"/>
      <c r="Q35" s="4"/>
      <c r="R35" s="10"/>
      <c r="S35" s="2"/>
    </row>
    <row r="36" spans="1:19" s="1" customFormat="1" x14ac:dyDescent="0.25">
      <c r="C36" s="2"/>
      <c r="D36" s="2"/>
      <c r="E36" s="2"/>
      <c r="F36" s="2"/>
      <c r="G36" s="3"/>
      <c r="I36" s="2"/>
      <c r="J36" s="2"/>
      <c r="K36" s="2"/>
      <c r="L36" s="2"/>
      <c r="M36" s="2"/>
      <c r="N36" s="4"/>
      <c r="O36" s="4"/>
      <c r="P36" s="4"/>
      <c r="Q36" s="4"/>
      <c r="R36" s="10"/>
      <c r="S36" s="2"/>
    </row>
    <row r="37" spans="1:19" x14ac:dyDescent="0.25">
      <c r="A37" t="s">
        <v>28</v>
      </c>
      <c r="B37" s="68" t="s">
        <v>41</v>
      </c>
      <c r="C37" s="1" t="s">
        <v>49</v>
      </c>
      <c r="D37" s="13"/>
    </row>
    <row r="38" spans="1:19" ht="45" x14ac:dyDescent="0.25">
      <c r="A38" s="11" t="s">
        <v>0</v>
      </c>
      <c r="B38" s="12" t="s">
        <v>33</v>
      </c>
      <c r="C38" s="12" t="s">
        <v>34</v>
      </c>
      <c r="D38" s="38" t="s">
        <v>68</v>
      </c>
      <c r="E38" s="12" t="s">
        <v>35</v>
      </c>
      <c r="F38" s="12" t="s">
        <v>2</v>
      </c>
      <c r="G38" s="38" t="s">
        <v>1</v>
      </c>
      <c r="H38" s="12" t="s">
        <v>7</v>
      </c>
      <c r="I38" s="38" t="s">
        <v>70</v>
      </c>
      <c r="J38" s="47" t="s">
        <v>71</v>
      </c>
      <c r="K38" s="47" t="s">
        <v>51</v>
      </c>
      <c r="L38" s="47" t="s">
        <v>52</v>
      </c>
      <c r="M38" s="38" t="s">
        <v>101</v>
      </c>
      <c r="N38" s="38" t="s">
        <v>80</v>
      </c>
      <c r="O38" s="12" t="s">
        <v>3</v>
      </c>
      <c r="P38" s="12" t="s">
        <v>4</v>
      </c>
      <c r="Q38" s="38" t="s">
        <v>5</v>
      </c>
      <c r="R38" s="52" t="s">
        <v>96</v>
      </c>
      <c r="S38" s="47" t="s">
        <v>53</v>
      </c>
    </row>
    <row r="39" spans="1:19" s="31" customFormat="1" x14ac:dyDescent="0.25">
      <c r="A39" s="32">
        <v>44440</v>
      </c>
      <c r="B39" s="33">
        <v>0</v>
      </c>
      <c r="C39" s="33">
        <v>0</v>
      </c>
      <c r="D39" s="41">
        <v>120</v>
      </c>
      <c r="E39" s="33">
        <v>0</v>
      </c>
      <c r="F39" s="33">
        <f t="shared" ref="F39:F40" si="58">B39+C39+D39+E39</f>
        <v>120</v>
      </c>
      <c r="G39" s="43">
        <f>(B39*30+C39*15+D39*10+E39*5)/86400</f>
        <v>1.3888888888888888E-2</v>
      </c>
      <c r="H39" s="34">
        <v>0.6</v>
      </c>
      <c r="I39" s="41">
        <v>0.48299999999999998</v>
      </c>
      <c r="J39" s="60">
        <f t="shared" ref="J39:J40" si="59">I39*F39</f>
        <v>57.96</v>
      </c>
      <c r="K39" s="60">
        <v>7147.95</v>
      </c>
      <c r="L39" s="60">
        <f t="shared" ref="L39:L40" si="60">J39*K39/100</f>
        <v>4142.9518199999993</v>
      </c>
      <c r="M39" s="41">
        <f>G39*86400/60*3*I39</f>
        <v>28.98</v>
      </c>
      <c r="N39" s="39">
        <v>87470</v>
      </c>
      <c r="O39" s="35">
        <f>M39*N39*1.2*1.15</f>
        <v>3498135.2280000001</v>
      </c>
      <c r="P39" s="35">
        <f t="shared" ref="P39:P40" si="61">O39*0.03</f>
        <v>104944.05684</v>
      </c>
      <c r="Q39" s="39">
        <f t="shared" ref="Q39:Q40" si="62">O39+P39</f>
        <v>3603079.2848400003</v>
      </c>
      <c r="R39" s="35">
        <f t="shared" ref="R39:R40" si="63">Q39/(G39*86400/60)</f>
        <v>180153.96424200002</v>
      </c>
      <c r="S39" s="61">
        <f t="shared" ref="S39:S40" si="64">Q39/L39</f>
        <v>869.68891780160766</v>
      </c>
    </row>
    <row r="40" spans="1:19" s="31" customFormat="1" x14ac:dyDescent="0.25">
      <c r="A40" s="32">
        <v>44470</v>
      </c>
      <c r="B40" s="33">
        <v>0</v>
      </c>
      <c r="C40" s="33">
        <v>0</v>
      </c>
      <c r="D40" s="41">
        <v>124</v>
      </c>
      <c r="E40" s="33">
        <v>0</v>
      </c>
      <c r="F40" s="33">
        <f t="shared" si="58"/>
        <v>124</v>
      </c>
      <c r="G40" s="43">
        <f>(B40*30+C40*15+D40*10+E40*5)/86400</f>
        <v>1.4351851851851852E-2</v>
      </c>
      <c r="H40" s="34">
        <v>0.6</v>
      </c>
      <c r="I40" s="41">
        <v>0.58099999999999996</v>
      </c>
      <c r="J40" s="60">
        <f t="shared" si="59"/>
        <v>72.043999999999997</v>
      </c>
      <c r="K40" s="60">
        <v>7147.95</v>
      </c>
      <c r="L40" s="60">
        <f t="shared" si="60"/>
        <v>5149.6690979999994</v>
      </c>
      <c r="M40" s="41">
        <f t="shared" ref="M40:M41" si="65">G40*86400/60*3*I40</f>
        <v>36.021999999999998</v>
      </c>
      <c r="N40" s="39">
        <v>90710</v>
      </c>
      <c r="O40" s="35">
        <f t="shared" ref="O40:O41" si="66">M40*N40*1.2*1.15</f>
        <v>4509226.7555999989</v>
      </c>
      <c r="P40" s="35">
        <f t="shared" si="61"/>
        <v>135276.80266799996</v>
      </c>
      <c r="Q40" s="39">
        <f t="shared" si="62"/>
        <v>4644503.5582679985</v>
      </c>
      <c r="R40" s="35">
        <f t="shared" si="63"/>
        <v>224734.04314199992</v>
      </c>
      <c r="S40" s="61">
        <f t="shared" si="64"/>
        <v>901.90330094642502</v>
      </c>
    </row>
    <row r="41" spans="1:19" s="23" customFormat="1" x14ac:dyDescent="0.25">
      <c r="A41" s="64">
        <v>44501</v>
      </c>
      <c r="B41" s="20">
        <v>0</v>
      </c>
      <c r="C41" s="20">
        <v>0</v>
      </c>
      <c r="D41" s="42">
        <v>120</v>
      </c>
      <c r="E41" s="20">
        <v>0</v>
      </c>
      <c r="F41" s="20">
        <f t="shared" ref="F41" si="67">B41+C41+D41+E41</f>
        <v>120</v>
      </c>
      <c r="G41" s="44">
        <f>(B41*30+C41*15+D41*10+E41*5)/86400</f>
        <v>1.3888888888888888E-2</v>
      </c>
      <c r="H41" s="21">
        <v>0.6</v>
      </c>
      <c r="I41" s="42">
        <v>0.61699999999999999</v>
      </c>
      <c r="J41" s="48">
        <f t="shared" ref="J41" si="68">I41*F41</f>
        <v>74.039999999999992</v>
      </c>
      <c r="K41" s="48">
        <v>7147.95</v>
      </c>
      <c r="L41" s="48">
        <f t="shared" ref="L41" si="69">J41*K41/100</f>
        <v>5292.3421799999987</v>
      </c>
      <c r="M41" s="42">
        <f t="shared" si="65"/>
        <v>37.019999999999996</v>
      </c>
      <c r="N41" s="40">
        <v>90710</v>
      </c>
      <c r="O41" s="22">
        <f t="shared" si="66"/>
        <v>4634156.1959999995</v>
      </c>
      <c r="P41" s="22">
        <f t="shared" ref="P41" si="70">O41*0.03</f>
        <v>139024.68587999998</v>
      </c>
      <c r="Q41" s="40">
        <f t="shared" ref="Q41" si="71">O41+P41</f>
        <v>4773180.8818799993</v>
      </c>
      <c r="R41" s="22">
        <f t="shared" ref="R41" si="72">Q41/(G41*86400/60)</f>
        <v>238659.04409399995</v>
      </c>
      <c r="S41" s="49">
        <f t="shared" ref="S41" si="73">Q41/L41</f>
        <v>901.90330094642525</v>
      </c>
    </row>
    <row r="42" spans="1:19" s="1" customFormat="1" x14ac:dyDescent="0.25">
      <c r="A42" s="1" t="s">
        <v>54</v>
      </c>
      <c r="C42" s="2"/>
      <c r="D42" s="2"/>
      <c r="E42" s="2"/>
      <c r="F42" s="2"/>
      <c r="G42" s="3"/>
      <c r="I42" s="2"/>
      <c r="J42" s="2"/>
      <c r="K42" s="2"/>
      <c r="L42" s="2"/>
      <c r="M42" s="2"/>
      <c r="N42" s="4"/>
      <c r="O42" s="4"/>
      <c r="P42" s="4"/>
      <c r="Q42" s="4"/>
      <c r="R42" s="10"/>
      <c r="S42" s="2"/>
    </row>
    <row r="43" spans="1:19" s="1" customFormat="1" x14ac:dyDescent="0.25">
      <c r="B43" s="2"/>
      <c r="C43" s="2"/>
      <c r="D43" s="2"/>
      <c r="E43" s="2"/>
      <c r="F43" s="2"/>
      <c r="G43" s="3"/>
      <c r="I43" s="2"/>
      <c r="J43" s="2"/>
      <c r="K43" s="2"/>
      <c r="L43" s="2"/>
      <c r="M43" s="2"/>
      <c r="N43" s="4"/>
      <c r="O43" s="4"/>
      <c r="P43" s="4"/>
      <c r="Q43" s="4"/>
      <c r="R43" s="10"/>
      <c r="S43" s="2"/>
    </row>
    <row r="44" spans="1:19" x14ac:dyDescent="0.25">
      <c r="A44" t="s">
        <v>22</v>
      </c>
      <c r="B44" s="68" t="s">
        <v>41</v>
      </c>
      <c r="C44" s="1" t="s">
        <v>46</v>
      </c>
      <c r="D44" s="13"/>
    </row>
    <row r="45" spans="1:19" ht="45" x14ac:dyDescent="0.25">
      <c r="A45" s="11" t="s">
        <v>0</v>
      </c>
      <c r="B45" s="12" t="s">
        <v>33</v>
      </c>
      <c r="C45" s="12" t="s">
        <v>34</v>
      </c>
      <c r="D45" s="38" t="s">
        <v>68</v>
      </c>
      <c r="E45" s="12" t="s">
        <v>35</v>
      </c>
      <c r="F45" s="12" t="s">
        <v>2</v>
      </c>
      <c r="G45" s="38" t="s">
        <v>1</v>
      </c>
      <c r="H45" s="12" t="s">
        <v>7</v>
      </c>
      <c r="I45" s="38" t="s">
        <v>70</v>
      </c>
      <c r="J45" s="47" t="s">
        <v>71</v>
      </c>
      <c r="K45" s="47" t="s">
        <v>51</v>
      </c>
      <c r="L45" s="47" t="s">
        <v>52</v>
      </c>
      <c r="M45" s="38" t="s">
        <v>101</v>
      </c>
      <c r="N45" s="38" t="s">
        <v>80</v>
      </c>
      <c r="O45" s="12" t="s">
        <v>3</v>
      </c>
      <c r="P45" s="12" t="s">
        <v>4</v>
      </c>
      <c r="Q45" s="38" t="s">
        <v>5</v>
      </c>
      <c r="R45" s="52" t="s">
        <v>96</v>
      </c>
      <c r="S45" s="47" t="s">
        <v>53</v>
      </c>
    </row>
    <row r="46" spans="1:19" s="31" customFormat="1" x14ac:dyDescent="0.25">
      <c r="A46" s="32">
        <v>44440</v>
      </c>
      <c r="B46" s="33">
        <v>0</v>
      </c>
      <c r="C46" s="33">
        <v>0</v>
      </c>
      <c r="D46" s="41">
        <v>120</v>
      </c>
      <c r="E46" s="33">
        <v>0</v>
      </c>
      <c r="F46" s="33">
        <f t="shared" ref="F46:F47" si="74">B46+C46+D46+E46</f>
        <v>120</v>
      </c>
      <c r="G46" s="43">
        <f>(B46*30+C46*15+D46*10+E46*5)/86400</f>
        <v>1.3888888888888888E-2</v>
      </c>
      <c r="H46" s="34">
        <v>0.6</v>
      </c>
      <c r="I46" s="41">
        <v>0.77100000000000002</v>
      </c>
      <c r="J46" s="60">
        <f t="shared" ref="J46:J47" si="75">I46*F46</f>
        <v>92.52</v>
      </c>
      <c r="K46" s="60">
        <v>8304.3700000000008</v>
      </c>
      <c r="L46" s="60">
        <f t="shared" ref="L46:L47" si="76">J46*K46/100</f>
        <v>7683.2031240000006</v>
      </c>
      <c r="M46" s="41">
        <f>G46*86400/60*3*I46</f>
        <v>46.26</v>
      </c>
      <c r="N46" s="39">
        <v>27260</v>
      </c>
      <c r="O46" s="35">
        <f>M46*N46*1.2*1.15</f>
        <v>1740245.6879999996</v>
      </c>
      <c r="P46" s="35">
        <f>O46*0.04</f>
        <v>69609.827519999992</v>
      </c>
      <c r="Q46" s="39">
        <f t="shared" ref="Q46:Q47" si="77">O46+P46</f>
        <v>1809855.5155199997</v>
      </c>
      <c r="R46" s="35">
        <f t="shared" ref="R46:R47" si="78">Q46/(G46*86400/60)</f>
        <v>90492.77577599998</v>
      </c>
      <c r="S46" s="61">
        <f t="shared" ref="S46:S47" si="79">Q46/L46</f>
        <v>235.56002442087714</v>
      </c>
    </row>
    <row r="47" spans="1:19" s="31" customFormat="1" x14ac:dyDescent="0.25">
      <c r="A47" s="32">
        <v>44470</v>
      </c>
      <c r="B47" s="33">
        <v>0</v>
      </c>
      <c r="C47" s="33">
        <v>0</v>
      </c>
      <c r="D47" s="41">
        <v>124</v>
      </c>
      <c r="E47" s="33">
        <v>0</v>
      </c>
      <c r="F47" s="33">
        <f t="shared" si="74"/>
        <v>124</v>
      </c>
      <c r="G47" s="43">
        <f>(B47*30+C47*15+D47*10+E47*5)/86400</f>
        <v>1.4351851851851852E-2</v>
      </c>
      <c r="H47" s="34">
        <v>0.6</v>
      </c>
      <c r="I47" s="41">
        <v>0.73</v>
      </c>
      <c r="J47" s="60">
        <f t="shared" si="75"/>
        <v>90.52</v>
      </c>
      <c r="K47" s="60">
        <v>8304.3700000000008</v>
      </c>
      <c r="L47" s="60">
        <f t="shared" si="76"/>
        <v>7517.1157240000002</v>
      </c>
      <c r="M47" s="41">
        <f t="shared" ref="M47:M48" si="80">G47*86400/60*3*I47</f>
        <v>45.26</v>
      </c>
      <c r="N47" s="39">
        <v>28280</v>
      </c>
      <c r="O47" s="35">
        <f t="shared" ref="O47:O48" si="81">M47*N47*1.2*1.15</f>
        <v>1766334.8640000001</v>
      </c>
      <c r="P47" s="35">
        <f>O47*0.04</f>
        <v>70653.394560000001</v>
      </c>
      <c r="Q47" s="39">
        <f t="shared" si="77"/>
        <v>1836988.25856</v>
      </c>
      <c r="R47" s="35">
        <f t="shared" si="78"/>
        <v>88886.52863999999</v>
      </c>
      <c r="S47" s="61">
        <f t="shared" si="79"/>
        <v>244.37408256135021</v>
      </c>
    </row>
    <row r="48" spans="1:19" s="23" customFormat="1" x14ac:dyDescent="0.25">
      <c r="A48" s="64">
        <v>44501</v>
      </c>
      <c r="B48" s="20">
        <v>0</v>
      </c>
      <c r="C48" s="20">
        <v>0</v>
      </c>
      <c r="D48" s="42">
        <v>120</v>
      </c>
      <c r="E48" s="20">
        <v>0</v>
      </c>
      <c r="F48" s="20">
        <f t="shared" ref="F48" si="82">B48+C48+D48+E48</f>
        <v>120</v>
      </c>
      <c r="G48" s="44">
        <f>(B48*30+C48*15+D48*10+E48*5)/86400</f>
        <v>1.3888888888888888E-2</v>
      </c>
      <c r="H48" s="21">
        <v>0.6</v>
      </c>
      <c r="I48" s="42">
        <v>0.75700000000000001</v>
      </c>
      <c r="J48" s="48">
        <f t="shared" ref="J48" si="83">I48*F48</f>
        <v>90.84</v>
      </c>
      <c r="K48" s="48">
        <v>8304.3700000000008</v>
      </c>
      <c r="L48" s="48">
        <f t="shared" ref="L48" si="84">J48*K48/100</f>
        <v>7543.6897080000017</v>
      </c>
      <c r="M48" s="42">
        <f t="shared" si="80"/>
        <v>45.42</v>
      </c>
      <c r="N48" s="40">
        <v>28280</v>
      </c>
      <c r="O48" s="22">
        <f t="shared" si="81"/>
        <v>1772579.088</v>
      </c>
      <c r="P48" s="22">
        <f>O48*0.04</f>
        <v>70903.163520000002</v>
      </c>
      <c r="Q48" s="40">
        <f t="shared" ref="Q48" si="85">O48+P48</f>
        <v>1843482.2515199999</v>
      </c>
      <c r="R48" s="22">
        <f t="shared" ref="R48" si="86">Q48/(G48*86400/60)</f>
        <v>92174.112576</v>
      </c>
      <c r="S48" s="49">
        <f t="shared" ref="S48" si="87">Q48/L48</f>
        <v>244.37408256135018</v>
      </c>
    </row>
    <row r="49" spans="1:19" s="1" customFormat="1" x14ac:dyDescent="0.25">
      <c r="A49" s="1" t="s">
        <v>54</v>
      </c>
      <c r="C49" s="2"/>
      <c r="D49" s="2"/>
      <c r="E49" s="2"/>
      <c r="F49" s="2"/>
      <c r="G49" s="3"/>
      <c r="I49" s="2"/>
      <c r="J49" s="2"/>
      <c r="K49" s="2"/>
      <c r="L49" s="2"/>
      <c r="M49" s="2"/>
      <c r="N49" s="4"/>
      <c r="O49" s="4"/>
      <c r="P49" s="4"/>
      <c r="Q49" s="4"/>
      <c r="R49" s="10"/>
      <c r="S49" s="2"/>
    </row>
    <row r="50" spans="1:19" s="1" customFormat="1" x14ac:dyDescent="0.25">
      <c r="C50" s="2"/>
      <c r="D50" s="2"/>
      <c r="E50" s="2"/>
      <c r="F50" s="2"/>
      <c r="G50" s="3"/>
      <c r="I50" s="2"/>
      <c r="J50" s="2"/>
      <c r="K50" s="2"/>
      <c r="L50" s="2"/>
      <c r="M50" s="2"/>
      <c r="N50" s="4"/>
      <c r="O50" s="4"/>
      <c r="P50" s="4"/>
      <c r="Q50" s="4"/>
      <c r="R50" s="10"/>
      <c r="S50" s="2"/>
    </row>
    <row r="51" spans="1:19" x14ac:dyDescent="0.25">
      <c r="A51" t="s">
        <v>20</v>
      </c>
      <c r="B51" s="68" t="s">
        <v>41</v>
      </c>
      <c r="C51" s="1" t="s">
        <v>43</v>
      </c>
      <c r="D51" s="13"/>
    </row>
    <row r="52" spans="1:19" ht="45" x14ac:dyDescent="0.25">
      <c r="A52" s="11" t="s">
        <v>0</v>
      </c>
      <c r="B52" s="12" t="s">
        <v>33</v>
      </c>
      <c r="C52" s="12" t="s">
        <v>34</v>
      </c>
      <c r="D52" s="38" t="s">
        <v>68</v>
      </c>
      <c r="E52" s="12" t="s">
        <v>35</v>
      </c>
      <c r="F52" s="12" t="s">
        <v>2</v>
      </c>
      <c r="G52" s="38" t="s">
        <v>1</v>
      </c>
      <c r="H52" s="12" t="s">
        <v>7</v>
      </c>
      <c r="I52" s="38" t="s">
        <v>70</v>
      </c>
      <c r="J52" s="47" t="s">
        <v>71</v>
      </c>
      <c r="K52" s="47" t="s">
        <v>51</v>
      </c>
      <c r="L52" s="47" t="s">
        <v>52</v>
      </c>
      <c r="M52" s="38" t="s">
        <v>101</v>
      </c>
      <c r="N52" s="38" t="s">
        <v>80</v>
      </c>
      <c r="O52" s="12" t="s">
        <v>3</v>
      </c>
      <c r="P52" s="12" t="s">
        <v>4</v>
      </c>
      <c r="Q52" s="38" t="s">
        <v>5</v>
      </c>
      <c r="R52" s="52" t="s">
        <v>96</v>
      </c>
      <c r="S52" s="47" t="s">
        <v>53</v>
      </c>
    </row>
    <row r="53" spans="1:19" s="31" customFormat="1" x14ac:dyDescent="0.25">
      <c r="A53" s="32">
        <v>44440</v>
      </c>
      <c r="B53" s="33">
        <v>0</v>
      </c>
      <c r="C53" s="33">
        <v>0</v>
      </c>
      <c r="D53" s="41">
        <v>120</v>
      </c>
      <c r="E53" s="33">
        <v>0</v>
      </c>
      <c r="F53" s="33">
        <f t="shared" ref="F53:F54" si="88">B53+C53+D53+E53</f>
        <v>120</v>
      </c>
      <c r="G53" s="43">
        <f>(B53*30+C53*15+D53*10+E53*5)/86400</f>
        <v>1.3888888888888888E-2</v>
      </c>
      <c r="H53" s="34">
        <v>0.6</v>
      </c>
      <c r="I53" s="41">
        <v>0.56799999999999995</v>
      </c>
      <c r="J53" s="60">
        <f t="shared" ref="J53:J54" si="89">I53*F53</f>
        <v>68.16</v>
      </c>
      <c r="K53" s="60">
        <v>7153.46</v>
      </c>
      <c r="L53" s="60">
        <f t="shared" ref="L53:L54" si="90">J53*K53/100</f>
        <v>4875.7983359999998</v>
      </c>
      <c r="M53" s="41">
        <f>G53*86400/60*3*I53</f>
        <v>34.08</v>
      </c>
      <c r="N53" s="39">
        <v>35640</v>
      </c>
      <c r="O53" s="35">
        <f>M53*N53*1.2*1.15</f>
        <v>1676163.4559999998</v>
      </c>
      <c r="P53" s="35">
        <f>O53*0.05</f>
        <v>83808.1728</v>
      </c>
      <c r="Q53" s="39">
        <f t="shared" ref="Q53:Q54" si="91">O53+P53</f>
        <v>1759971.6287999998</v>
      </c>
      <c r="R53" s="35">
        <f t="shared" ref="R53:R54" si="92">Q53/(G53*86400/60)</f>
        <v>87998.581439999994</v>
      </c>
      <c r="S53" s="61">
        <f t="shared" ref="S53:S54" si="93">Q53/L53</f>
        <v>360.96070992219148</v>
      </c>
    </row>
    <row r="54" spans="1:19" s="31" customFormat="1" x14ac:dyDescent="0.25">
      <c r="A54" s="32">
        <v>44470</v>
      </c>
      <c r="B54" s="33">
        <v>0</v>
      </c>
      <c r="C54" s="33">
        <v>0</v>
      </c>
      <c r="D54" s="41">
        <v>124</v>
      </c>
      <c r="E54" s="33">
        <v>0</v>
      </c>
      <c r="F54" s="33">
        <f t="shared" si="88"/>
        <v>124</v>
      </c>
      <c r="G54" s="43">
        <f>(B54*30+C54*15+D54*10+E54*5)/86400</f>
        <v>1.4351851851851852E-2</v>
      </c>
      <c r="H54" s="34">
        <v>0.6</v>
      </c>
      <c r="I54" s="41">
        <v>0.59899999999999998</v>
      </c>
      <c r="J54" s="60">
        <f t="shared" si="89"/>
        <v>74.275999999999996</v>
      </c>
      <c r="K54" s="60">
        <v>7153.46</v>
      </c>
      <c r="L54" s="60">
        <f t="shared" si="90"/>
        <v>5313.3039495999992</v>
      </c>
      <c r="M54" s="41">
        <f t="shared" ref="M54:M55" si="94">G54*86400/60*3*I54</f>
        <v>37.137999999999998</v>
      </c>
      <c r="N54" s="39">
        <v>36960</v>
      </c>
      <c r="O54" s="35">
        <f t="shared" ref="O54:O55" si="95">M54*N54*1.2*1.15</f>
        <v>1894216.2623999997</v>
      </c>
      <c r="P54" s="35">
        <f>O54*0.05</f>
        <v>94710.813119999992</v>
      </c>
      <c r="Q54" s="39">
        <f t="shared" si="91"/>
        <v>1988927.0755199997</v>
      </c>
      <c r="R54" s="35">
        <f t="shared" si="92"/>
        <v>96238.40687999998</v>
      </c>
      <c r="S54" s="61">
        <f t="shared" si="93"/>
        <v>374.32962510449488</v>
      </c>
    </row>
    <row r="55" spans="1:19" s="23" customFormat="1" x14ac:dyDescent="0.25">
      <c r="A55" s="64">
        <v>44501</v>
      </c>
      <c r="B55" s="20">
        <v>0</v>
      </c>
      <c r="C55" s="20">
        <v>0</v>
      </c>
      <c r="D55" s="42">
        <v>120</v>
      </c>
      <c r="E55" s="20">
        <v>0</v>
      </c>
      <c r="F55" s="20">
        <f t="shared" ref="F55" si="96">B55+C55+D55+E55</f>
        <v>120</v>
      </c>
      <c r="G55" s="44">
        <f>(B55*30+C55*15+D55*10+E55*5)/86400</f>
        <v>1.3888888888888888E-2</v>
      </c>
      <c r="H55" s="21">
        <v>0.6</v>
      </c>
      <c r="I55" s="42">
        <v>0.64600000000000002</v>
      </c>
      <c r="J55" s="48">
        <f t="shared" ref="J55" si="97">I55*F55</f>
        <v>77.52</v>
      </c>
      <c r="K55" s="48">
        <v>7153.46</v>
      </c>
      <c r="L55" s="48">
        <f t="shared" ref="L55" si="98">J55*K55/100</f>
        <v>5545.3621919999996</v>
      </c>
      <c r="M55" s="42">
        <f t="shared" si="94"/>
        <v>38.76</v>
      </c>
      <c r="N55" s="40">
        <v>36960</v>
      </c>
      <c r="O55" s="22">
        <f t="shared" si="95"/>
        <v>1976946.0479999995</v>
      </c>
      <c r="P55" s="22">
        <f>O55*0.05</f>
        <v>98847.302399999986</v>
      </c>
      <c r="Q55" s="40">
        <f t="shared" ref="Q55" si="99">O55+P55</f>
        <v>2075793.3503999994</v>
      </c>
      <c r="R55" s="22">
        <f t="shared" ref="R55" si="100">Q55/(G55*86400/60)</f>
        <v>103789.66751999997</v>
      </c>
      <c r="S55" s="49">
        <f t="shared" ref="S55" si="101">Q55/L55</f>
        <v>374.32962510449482</v>
      </c>
    </row>
    <row r="56" spans="1:19" s="1" customFormat="1" x14ac:dyDescent="0.25">
      <c r="A56" s="1" t="s">
        <v>54</v>
      </c>
      <c r="C56" s="2"/>
      <c r="D56" s="2"/>
      <c r="E56" s="2"/>
      <c r="F56" s="2"/>
      <c r="G56" s="3"/>
      <c r="I56" s="2"/>
      <c r="J56" s="2"/>
      <c r="K56" s="2"/>
      <c r="L56" s="2"/>
      <c r="M56" s="2"/>
      <c r="N56" s="4"/>
      <c r="O56" s="4"/>
      <c r="P56" s="4"/>
      <c r="Q56" s="4"/>
      <c r="R56" s="10"/>
      <c r="S56" s="2"/>
    </row>
    <row r="57" spans="1:19" s="1" customFormat="1" x14ac:dyDescent="0.25">
      <c r="B57" s="2"/>
      <c r="C57" s="2"/>
      <c r="D57" s="2"/>
      <c r="E57" s="2"/>
      <c r="F57" s="2"/>
      <c r="G57" s="3"/>
      <c r="I57" s="2"/>
      <c r="J57" s="2"/>
      <c r="K57" s="2"/>
      <c r="L57" s="2"/>
      <c r="M57" s="2"/>
      <c r="N57" s="4"/>
      <c r="O57" s="4"/>
      <c r="P57" s="4"/>
      <c r="Q57" s="4"/>
      <c r="R57" s="10"/>
      <c r="S57" s="2"/>
    </row>
    <row r="58" spans="1:19" x14ac:dyDescent="0.25">
      <c r="A58" t="s">
        <v>29</v>
      </c>
      <c r="B58" s="68" t="s">
        <v>41</v>
      </c>
      <c r="C58" s="1" t="s">
        <v>50</v>
      </c>
      <c r="D58" s="13"/>
    </row>
    <row r="59" spans="1:19" ht="45" x14ac:dyDescent="0.25">
      <c r="A59" s="11" t="s">
        <v>0</v>
      </c>
      <c r="B59" s="12" t="s">
        <v>33</v>
      </c>
      <c r="C59" s="12" t="s">
        <v>34</v>
      </c>
      <c r="D59" s="38" t="s">
        <v>68</v>
      </c>
      <c r="E59" s="12" t="s">
        <v>35</v>
      </c>
      <c r="F59" s="12" t="s">
        <v>2</v>
      </c>
      <c r="G59" s="38" t="s">
        <v>1</v>
      </c>
      <c r="H59" s="12" t="s">
        <v>7</v>
      </c>
      <c r="I59" s="38" t="s">
        <v>70</v>
      </c>
      <c r="J59" s="47" t="s">
        <v>71</v>
      </c>
      <c r="K59" s="47" t="s">
        <v>51</v>
      </c>
      <c r="L59" s="47" t="s">
        <v>52</v>
      </c>
      <c r="M59" s="38" t="s">
        <v>101</v>
      </c>
      <c r="N59" s="38" t="s">
        <v>80</v>
      </c>
      <c r="O59" s="12" t="s">
        <v>3</v>
      </c>
      <c r="P59" s="12" t="s">
        <v>4</v>
      </c>
      <c r="Q59" s="38" t="s">
        <v>5</v>
      </c>
      <c r="R59" s="52" t="s">
        <v>96</v>
      </c>
      <c r="S59" s="47" t="s">
        <v>53</v>
      </c>
    </row>
    <row r="60" spans="1:19" s="31" customFormat="1" x14ac:dyDescent="0.25">
      <c r="A60" s="32">
        <v>44440</v>
      </c>
      <c r="B60" s="33">
        <v>0</v>
      </c>
      <c r="C60" s="33">
        <v>0</v>
      </c>
      <c r="D60" s="41">
        <v>120</v>
      </c>
      <c r="E60" s="33">
        <v>0</v>
      </c>
      <c r="F60" s="33">
        <f t="shared" ref="F60:F61" si="102">B60+C60+D60+E60</f>
        <v>120</v>
      </c>
      <c r="G60" s="43">
        <f>(B60*30+C60*15+D60*10+E60*5)/86400</f>
        <v>1.3888888888888888E-2</v>
      </c>
      <c r="H60" s="34">
        <v>1</v>
      </c>
      <c r="I60" s="41">
        <v>0.497</v>
      </c>
      <c r="J60" s="60">
        <f t="shared" ref="J60:J61" si="103">I60*F60</f>
        <v>59.64</v>
      </c>
      <c r="K60" s="60">
        <v>4249.8500000000004</v>
      </c>
      <c r="L60" s="60">
        <f t="shared" ref="L60:L61" si="104">J60*K60/100</f>
        <v>2534.6105400000001</v>
      </c>
      <c r="M60" s="41">
        <f>G60*86400/60*3*I60</f>
        <v>29.82</v>
      </c>
      <c r="N60" s="39">
        <v>28700</v>
      </c>
      <c r="O60" s="35">
        <f>M60*N60*1.2*1.15</f>
        <v>1181050.92</v>
      </c>
      <c r="P60" s="35">
        <f>O60*0.04</f>
        <v>47242.036799999994</v>
      </c>
      <c r="Q60" s="39">
        <f t="shared" ref="Q60:Q61" si="105">O60+P60</f>
        <v>1228292.9567999998</v>
      </c>
      <c r="R60" s="35">
        <f t="shared" ref="R60:R61" si="106">Q60/(G60*86400/60)</f>
        <v>61414.647839999991</v>
      </c>
      <c r="S60" s="61">
        <f t="shared" ref="S60:S61" si="107">Q60/L60</f>
        <v>484.60816264103431</v>
      </c>
    </row>
    <row r="61" spans="1:19" s="31" customFormat="1" x14ac:dyDescent="0.25">
      <c r="A61" s="32">
        <v>44470</v>
      </c>
      <c r="B61" s="33">
        <v>0</v>
      </c>
      <c r="C61" s="33">
        <v>0</v>
      </c>
      <c r="D61" s="41">
        <v>124</v>
      </c>
      <c r="E61" s="33">
        <v>0</v>
      </c>
      <c r="F61" s="33">
        <f t="shared" si="102"/>
        <v>124</v>
      </c>
      <c r="G61" s="43">
        <f>(B61*30+C61*15+D61*10+E61*5)/86400</f>
        <v>1.4351851851851852E-2</v>
      </c>
      <c r="H61" s="34">
        <v>1</v>
      </c>
      <c r="I61" s="41">
        <v>0.628</v>
      </c>
      <c r="J61" s="60">
        <f t="shared" si="103"/>
        <v>77.872</v>
      </c>
      <c r="K61" s="60">
        <v>4249.8500000000004</v>
      </c>
      <c r="L61" s="60">
        <f t="shared" si="104"/>
        <v>3309.4431920000002</v>
      </c>
      <c r="M61" s="41">
        <f t="shared" ref="M61:M62" si="108">G61*86400/60*3*I61</f>
        <v>38.936</v>
      </c>
      <c r="N61" s="39">
        <v>29760</v>
      </c>
      <c r="O61" s="35">
        <f t="shared" ref="O61:O62" si="109">M61*N61*1.2*1.15</f>
        <v>1599054.7967999999</v>
      </c>
      <c r="P61" s="35">
        <f>O61*0.04</f>
        <v>63962.191871999996</v>
      </c>
      <c r="Q61" s="39">
        <f t="shared" si="105"/>
        <v>1663016.9886719999</v>
      </c>
      <c r="R61" s="35">
        <f t="shared" si="106"/>
        <v>80468.563967999988</v>
      </c>
      <c r="S61" s="61">
        <f t="shared" si="107"/>
        <v>502.50658258526767</v>
      </c>
    </row>
    <row r="62" spans="1:19" s="23" customFormat="1" x14ac:dyDescent="0.25">
      <c r="A62" s="64">
        <v>44501</v>
      </c>
      <c r="B62" s="20">
        <v>0</v>
      </c>
      <c r="C62" s="20">
        <v>0</v>
      </c>
      <c r="D62" s="42">
        <v>120</v>
      </c>
      <c r="E62" s="20">
        <v>0</v>
      </c>
      <c r="F62" s="20">
        <f t="shared" ref="F62" si="110">B62+C62+D62+E62</f>
        <v>120</v>
      </c>
      <c r="G62" s="44">
        <f>(B62*30+C62*15+D62*10+E62*5)/86400</f>
        <v>1.3888888888888888E-2</v>
      </c>
      <c r="H62" s="21">
        <v>1</v>
      </c>
      <c r="I62" s="42">
        <v>0.68100000000000005</v>
      </c>
      <c r="J62" s="48">
        <f t="shared" ref="J62" si="111">I62*F62</f>
        <v>81.72</v>
      </c>
      <c r="K62" s="48">
        <v>4249.8500000000004</v>
      </c>
      <c r="L62" s="48">
        <f t="shared" ref="L62" si="112">J62*K62/100</f>
        <v>3472.9774200000002</v>
      </c>
      <c r="M62" s="42">
        <f t="shared" si="108"/>
        <v>40.86</v>
      </c>
      <c r="N62" s="40">
        <v>29760</v>
      </c>
      <c r="O62" s="22">
        <f t="shared" si="109"/>
        <v>1678071.1679999998</v>
      </c>
      <c r="P62" s="22">
        <f>O62*0.04</f>
        <v>67122.846720000001</v>
      </c>
      <c r="Q62" s="40">
        <f t="shared" ref="Q62" si="113">O62+P62</f>
        <v>1745194.0147199999</v>
      </c>
      <c r="R62" s="22">
        <f t="shared" ref="R62" si="114">Q62/(G62*86400/60)</f>
        <v>87259.700735999999</v>
      </c>
      <c r="S62" s="49">
        <f t="shared" ref="S62" si="115">Q62/L62</f>
        <v>502.50658258526767</v>
      </c>
    </row>
    <row r="63" spans="1:19" s="1" customFormat="1" x14ac:dyDescent="0.25">
      <c r="A63" s="1" t="s">
        <v>55</v>
      </c>
      <c r="C63" s="2"/>
      <c r="D63" s="2"/>
      <c r="E63" s="2"/>
      <c r="F63" s="2"/>
      <c r="G63" s="3"/>
      <c r="I63" s="2"/>
      <c r="J63" s="2"/>
      <c r="K63" s="2"/>
      <c r="L63" s="2"/>
      <c r="M63" s="2"/>
      <c r="N63" s="4"/>
      <c r="O63" s="4"/>
      <c r="P63" s="4"/>
      <c r="Q63" s="4"/>
      <c r="R63" s="10"/>
      <c r="S63" s="2"/>
    </row>
    <row r="64" spans="1:19" s="1" customFormat="1" x14ac:dyDescent="0.25">
      <c r="B64" s="2"/>
      <c r="C64" s="2"/>
      <c r="D64" s="2"/>
      <c r="E64" s="2"/>
      <c r="F64" s="2"/>
      <c r="G64" s="3"/>
      <c r="I64" s="2"/>
      <c r="J64" s="2"/>
      <c r="K64" s="2"/>
      <c r="L64" s="2"/>
      <c r="M64" s="2"/>
      <c r="N64" s="4"/>
      <c r="O64" s="4"/>
      <c r="P64" s="4"/>
      <c r="Q64" s="4"/>
      <c r="R64" s="10"/>
      <c r="S64" s="2"/>
    </row>
    <row r="65" spans="1:19" x14ac:dyDescent="0.25">
      <c r="A65" t="s">
        <v>30</v>
      </c>
      <c r="B65" s="68" t="s">
        <v>41</v>
      </c>
      <c r="C65" s="1" t="s">
        <v>46</v>
      </c>
      <c r="D65" s="36" t="s">
        <v>38</v>
      </c>
      <c r="E65" s="19"/>
      <c r="F65" s="19"/>
      <c r="G65" s="37"/>
      <c r="H65" s="19"/>
      <c r="I65" s="19"/>
    </row>
    <row r="66" spans="1:19" ht="45" x14ac:dyDescent="0.25">
      <c r="A66" s="11" t="s">
        <v>0</v>
      </c>
      <c r="B66" s="12" t="s">
        <v>33</v>
      </c>
      <c r="C66" s="12" t="s">
        <v>34</v>
      </c>
      <c r="D66" s="38" t="s">
        <v>68</v>
      </c>
      <c r="E66" s="12" t="s">
        <v>35</v>
      </c>
      <c r="F66" s="12" t="s">
        <v>2</v>
      </c>
      <c r="G66" s="38" t="s">
        <v>1</v>
      </c>
      <c r="H66" s="12" t="s">
        <v>7</v>
      </c>
      <c r="I66" s="38" t="s">
        <v>70</v>
      </c>
      <c r="J66" s="47" t="s">
        <v>71</v>
      </c>
      <c r="K66" s="47" t="s">
        <v>51</v>
      </c>
      <c r="L66" s="47" t="s">
        <v>52</v>
      </c>
      <c r="M66" s="38" t="s">
        <v>101</v>
      </c>
      <c r="N66" s="38" t="s">
        <v>80</v>
      </c>
      <c r="O66" s="12" t="s">
        <v>3</v>
      </c>
      <c r="P66" s="12" t="s">
        <v>4</v>
      </c>
      <c r="Q66" s="38" t="s">
        <v>5</v>
      </c>
      <c r="R66" s="52" t="s">
        <v>96</v>
      </c>
      <c r="S66" s="47" t="s">
        <v>53</v>
      </c>
    </row>
    <row r="67" spans="1:19" s="31" customFormat="1" x14ac:dyDescent="0.25">
      <c r="A67" s="32">
        <v>44440</v>
      </c>
      <c r="B67" s="33">
        <v>0</v>
      </c>
      <c r="C67" s="33">
        <v>0</v>
      </c>
      <c r="D67" s="41">
        <v>120</v>
      </c>
      <c r="E67" s="33">
        <v>0</v>
      </c>
      <c r="F67" s="33">
        <f t="shared" ref="F67:F68" si="116">B67+C67+D67+E67</f>
        <v>120</v>
      </c>
      <c r="G67" s="43">
        <f>(B67*30+C67*15+D67*10+E67*5)/86400</f>
        <v>1.3888888888888888E-2</v>
      </c>
      <c r="H67" s="34">
        <v>0.6</v>
      </c>
      <c r="I67" s="41">
        <v>0.40200000000000002</v>
      </c>
      <c r="J67" s="60">
        <f t="shared" ref="J67:J68" si="117">I67*F67</f>
        <v>48.24</v>
      </c>
      <c r="K67" s="60">
        <v>8304.3700000000008</v>
      </c>
      <c r="L67" s="60">
        <f t="shared" ref="L67:L68" si="118">J67*K67/100</f>
        <v>4006.0280880000005</v>
      </c>
      <c r="M67" s="41">
        <f>G67*86400/60*3*I67</f>
        <v>24.12</v>
      </c>
      <c r="N67" s="39">
        <v>55580</v>
      </c>
      <c r="O67" s="35">
        <f>M67*N67*1.2*1.15</f>
        <v>1850013.6479999998</v>
      </c>
      <c r="P67" s="35">
        <f>O67*0.05</f>
        <v>92500.682399999991</v>
      </c>
      <c r="Q67" s="39">
        <f t="shared" ref="Q67:Q68" si="119">O67+P67</f>
        <v>1942514.3303999999</v>
      </c>
      <c r="R67" s="35">
        <f t="shared" ref="R67:R68" si="120">Q67/(G67*86400/60)</f>
        <v>97125.716519999987</v>
      </c>
      <c r="S67" s="61">
        <f t="shared" ref="S67:S68" si="121">Q67/L67</f>
        <v>484.89783090107971</v>
      </c>
    </row>
    <row r="68" spans="1:19" s="31" customFormat="1" x14ac:dyDescent="0.25">
      <c r="A68" s="32">
        <v>44470</v>
      </c>
      <c r="B68" s="33">
        <v>0</v>
      </c>
      <c r="C68" s="33">
        <v>0</v>
      </c>
      <c r="D68" s="41">
        <v>124</v>
      </c>
      <c r="E68" s="33">
        <v>0</v>
      </c>
      <c r="F68" s="33">
        <f t="shared" si="116"/>
        <v>124</v>
      </c>
      <c r="G68" s="43">
        <f>(B68*30+C68*15+D68*10+E68*5)/86400</f>
        <v>1.4351851851851852E-2</v>
      </c>
      <c r="H68" s="34">
        <v>0.6</v>
      </c>
      <c r="I68" s="41">
        <v>0.46500000000000002</v>
      </c>
      <c r="J68" s="60">
        <f t="shared" si="117"/>
        <v>57.660000000000004</v>
      </c>
      <c r="K68" s="60">
        <v>8304.3700000000008</v>
      </c>
      <c r="L68" s="60">
        <f t="shared" si="118"/>
        <v>4788.2997420000002</v>
      </c>
      <c r="M68" s="41">
        <f t="shared" ref="M68:M69" si="122">G68*86400/60*3*I68</f>
        <v>28.830000000000002</v>
      </c>
      <c r="N68" s="39">
        <v>57640</v>
      </c>
      <c r="O68" s="35">
        <f t="shared" ref="O68:O69" si="123">M68*N68*1.2*1.15</f>
        <v>2293230.4560000002</v>
      </c>
      <c r="P68" s="35">
        <f>O68*0.05</f>
        <v>114661.52280000002</v>
      </c>
      <c r="Q68" s="39">
        <f t="shared" si="119"/>
        <v>2407891.9788000002</v>
      </c>
      <c r="R68" s="35">
        <f t="shared" si="120"/>
        <v>116510.9022</v>
      </c>
      <c r="S68" s="61">
        <f t="shared" si="121"/>
        <v>502.86993474520045</v>
      </c>
    </row>
    <row r="69" spans="1:19" s="23" customFormat="1" x14ac:dyDescent="0.25">
      <c r="A69" s="64">
        <v>44501</v>
      </c>
      <c r="B69" s="20">
        <v>0</v>
      </c>
      <c r="C69" s="20">
        <v>0</v>
      </c>
      <c r="D69" s="42">
        <v>120</v>
      </c>
      <c r="E69" s="20">
        <v>0</v>
      </c>
      <c r="F69" s="20">
        <f t="shared" ref="F69" si="124">B69+C69+D69+E69</f>
        <v>120</v>
      </c>
      <c r="G69" s="44">
        <f>(B69*30+C69*15+D69*10+E69*5)/86400</f>
        <v>1.3888888888888888E-2</v>
      </c>
      <c r="H69" s="21">
        <v>0.6</v>
      </c>
      <c r="I69" s="42">
        <v>0.46800000000000003</v>
      </c>
      <c r="J69" s="48">
        <f t="shared" ref="J69" si="125">I69*F69</f>
        <v>56.160000000000004</v>
      </c>
      <c r="K69" s="48">
        <v>8304.3700000000008</v>
      </c>
      <c r="L69" s="48">
        <f t="shared" ref="L69" si="126">J69*K69/100</f>
        <v>4663.7341920000008</v>
      </c>
      <c r="M69" s="42">
        <f t="shared" si="122"/>
        <v>28.080000000000002</v>
      </c>
      <c r="N69" s="40">
        <v>57640</v>
      </c>
      <c r="O69" s="22">
        <f t="shared" si="123"/>
        <v>2233573.0559999999</v>
      </c>
      <c r="P69" s="22">
        <f>O69*0.05</f>
        <v>111678.6528</v>
      </c>
      <c r="Q69" s="40">
        <f t="shared" ref="Q69" si="127">O69+P69</f>
        <v>2345251.7087999997</v>
      </c>
      <c r="R69" s="22">
        <f t="shared" ref="R69" si="128">Q69/(G69*86400/60)</f>
        <v>117262.58543999998</v>
      </c>
      <c r="S69" s="49">
        <f t="shared" ref="S69" si="129">Q69/L69</f>
        <v>502.86993474520028</v>
      </c>
    </row>
    <row r="70" spans="1:19" s="1" customFormat="1" x14ac:dyDescent="0.25">
      <c r="A70" s="1" t="s">
        <v>54</v>
      </c>
      <c r="C70" s="2"/>
      <c r="D70" s="2"/>
      <c r="E70" s="2"/>
      <c r="F70" s="2"/>
      <c r="G70" s="3"/>
      <c r="I70" s="2"/>
      <c r="J70" s="2"/>
      <c r="K70" s="2"/>
      <c r="L70" s="2"/>
      <c r="M70" s="2"/>
      <c r="N70" s="4"/>
      <c r="O70" s="4"/>
      <c r="P70" s="4"/>
      <c r="Q70" s="4"/>
      <c r="R70" s="10"/>
      <c r="S70" s="2"/>
    </row>
    <row r="71" spans="1:19" s="1" customFormat="1" x14ac:dyDescent="0.25">
      <c r="B71" s="2"/>
      <c r="C71" s="2"/>
      <c r="D71" s="2"/>
      <c r="E71" s="2"/>
      <c r="F71" s="2"/>
      <c r="G71" s="3"/>
      <c r="I71" s="2"/>
      <c r="J71" s="2"/>
      <c r="K71" s="2"/>
      <c r="L71" s="2"/>
      <c r="M71" s="2"/>
      <c r="N71" s="4"/>
      <c r="O71" s="4"/>
      <c r="P71" s="4"/>
      <c r="Q71" s="4"/>
      <c r="R71" s="10"/>
      <c r="S71" s="2"/>
    </row>
    <row r="72" spans="1:19" x14ac:dyDescent="0.25">
      <c r="A72" t="s">
        <v>21</v>
      </c>
      <c r="B72" s="68" t="s">
        <v>41</v>
      </c>
      <c r="C72" s="1" t="s">
        <v>48</v>
      </c>
      <c r="D72" s="36" t="s">
        <v>38</v>
      </c>
      <c r="E72" s="19"/>
      <c r="F72" s="19"/>
      <c r="G72" s="37"/>
      <c r="H72" s="19"/>
      <c r="I72" s="19"/>
    </row>
    <row r="73" spans="1:19" ht="45" x14ac:dyDescent="0.25">
      <c r="A73" s="11" t="s">
        <v>0</v>
      </c>
      <c r="B73" s="12" t="s">
        <v>33</v>
      </c>
      <c r="C73" s="12" t="s">
        <v>34</v>
      </c>
      <c r="D73" s="38" t="s">
        <v>68</v>
      </c>
      <c r="E73" s="12" t="s">
        <v>35</v>
      </c>
      <c r="F73" s="12" t="s">
        <v>2</v>
      </c>
      <c r="G73" s="38" t="s">
        <v>1</v>
      </c>
      <c r="H73" s="12" t="s">
        <v>7</v>
      </c>
      <c r="I73" s="38" t="s">
        <v>70</v>
      </c>
      <c r="J73" s="47" t="s">
        <v>71</v>
      </c>
      <c r="K73" s="47" t="s">
        <v>51</v>
      </c>
      <c r="L73" s="47" t="s">
        <v>52</v>
      </c>
      <c r="M73" s="38" t="s">
        <v>101</v>
      </c>
      <c r="N73" s="38" t="s">
        <v>80</v>
      </c>
      <c r="O73" s="12" t="s">
        <v>3</v>
      </c>
      <c r="P73" s="12" t="s">
        <v>4</v>
      </c>
      <c r="Q73" s="38" t="s">
        <v>5</v>
      </c>
      <c r="R73" s="52" t="s">
        <v>96</v>
      </c>
      <c r="S73" s="47" t="s">
        <v>53</v>
      </c>
    </row>
    <row r="74" spans="1:19" s="31" customFormat="1" x14ac:dyDescent="0.25">
      <c r="A74" s="32">
        <v>44440</v>
      </c>
      <c r="B74" s="33">
        <v>0</v>
      </c>
      <c r="C74" s="33">
        <v>0</v>
      </c>
      <c r="D74" s="41">
        <v>120</v>
      </c>
      <c r="E74" s="33">
        <v>0</v>
      </c>
      <c r="F74" s="33">
        <f t="shared" ref="F74:F75" si="130">B74+C74+D74+E74</f>
        <v>120</v>
      </c>
      <c r="G74" s="43">
        <f>(B74*30+C74*15+D74*10+E74*5)/86400</f>
        <v>1.3888888888888888E-2</v>
      </c>
      <c r="H74" s="34">
        <v>0.6</v>
      </c>
      <c r="I74" s="41">
        <v>0.32400000000000001</v>
      </c>
      <c r="J74" s="60">
        <f t="shared" ref="J74:J75" si="131">I74*F74</f>
        <v>38.880000000000003</v>
      </c>
      <c r="K74" s="60">
        <v>6466.88</v>
      </c>
      <c r="L74" s="60">
        <f t="shared" ref="L74:L75" si="132">J74*K74/100</f>
        <v>2514.322944</v>
      </c>
      <c r="M74" s="41">
        <f>G74*86400/60*3*I74</f>
        <v>19.440000000000001</v>
      </c>
      <c r="N74" s="39">
        <v>74400</v>
      </c>
      <c r="O74" s="35">
        <f>M74*N74*1.2*1.15</f>
        <v>1995943.6799999997</v>
      </c>
      <c r="P74" s="35">
        <f>O74*0.05</f>
        <v>99797.183999999994</v>
      </c>
      <c r="Q74" s="39">
        <f t="shared" ref="Q74:Q75" si="133">O74+P74</f>
        <v>2095740.8639999996</v>
      </c>
      <c r="R74" s="35">
        <f t="shared" ref="R74:R75" si="134">Q74/(G74*86400/60)</f>
        <v>104787.04319999999</v>
      </c>
      <c r="S74" s="61">
        <f t="shared" ref="S74:S75" si="135">Q74/L74</f>
        <v>833.52095600969847</v>
      </c>
    </row>
    <row r="75" spans="1:19" s="31" customFormat="1" x14ac:dyDescent="0.25">
      <c r="A75" s="32">
        <v>44470</v>
      </c>
      <c r="B75" s="33">
        <v>0</v>
      </c>
      <c r="C75" s="33">
        <v>0</v>
      </c>
      <c r="D75" s="41">
        <v>124</v>
      </c>
      <c r="E75" s="33">
        <v>0</v>
      </c>
      <c r="F75" s="33">
        <f t="shared" si="130"/>
        <v>124</v>
      </c>
      <c r="G75" s="43">
        <f>(B75*30+C75*15+D75*10+E75*5)/86400</f>
        <v>1.4351851851851852E-2</v>
      </c>
      <c r="H75" s="34">
        <v>0.6</v>
      </c>
      <c r="I75" s="41">
        <v>0.34100000000000003</v>
      </c>
      <c r="J75" s="60">
        <f t="shared" si="131"/>
        <v>42.284000000000006</v>
      </c>
      <c r="K75" s="60">
        <v>6466.88</v>
      </c>
      <c r="L75" s="60">
        <f t="shared" si="132"/>
        <v>2734.4555392000002</v>
      </c>
      <c r="M75" s="41">
        <f t="shared" ref="M75:M76" si="136">G75*86400/60*3*I75</f>
        <v>21.142000000000003</v>
      </c>
      <c r="N75" s="39">
        <v>77150</v>
      </c>
      <c r="O75" s="35">
        <f t="shared" ref="O75:O76" si="137">M75*N75*1.2*1.15</f>
        <v>2250925.3140000002</v>
      </c>
      <c r="P75" s="35">
        <f>O75*0.05</f>
        <v>112546.26570000002</v>
      </c>
      <c r="Q75" s="39">
        <f t="shared" si="133"/>
        <v>2363471.5797000001</v>
      </c>
      <c r="R75" s="35">
        <f t="shared" si="134"/>
        <v>114361.52804999999</v>
      </c>
      <c r="S75" s="61">
        <f t="shared" si="135"/>
        <v>864.32986231382051</v>
      </c>
    </row>
    <row r="76" spans="1:19" s="23" customFormat="1" x14ac:dyDescent="0.25">
      <c r="A76" s="64">
        <v>44501</v>
      </c>
      <c r="B76" s="20">
        <v>0</v>
      </c>
      <c r="C76" s="20">
        <v>0</v>
      </c>
      <c r="D76" s="42">
        <v>120</v>
      </c>
      <c r="E76" s="20">
        <v>0</v>
      </c>
      <c r="F76" s="20">
        <f t="shared" ref="F76" si="138">B76+C76+D76+E76</f>
        <v>120</v>
      </c>
      <c r="G76" s="44">
        <f>(B76*30+C76*15+D76*10+E76*5)/86400</f>
        <v>1.3888888888888888E-2</v>
      </c>
      <c r="H76" s="21">
        <v>0.6</v>
      </c>
      <c r="I76" s="42">
        <v>0.36599999999999999</v>
      </c>
      <c r="J76" s="48">
        <f t="shared" ref="J76" si="139">I76*F76</f>
        <v>43.92</v>
      </c>
      <c r="K76" s="48">
        <v>6466.88</v>
      </c>
      <c r="L76" s="48">
        <f t="shared" ref="L76" si="140">J76*K76/100</f>
        <v>2840.2536960000002</v>
      </c>
      <c r="M76" s="42">
        <f t="shared" si="136"/>
        <v>21.96</v>
      </c>
      <c r="N76" s="40">
        <v>77150</v>
      </c>
      <c r="O76" s="22">
        <f t="shared" si="137"/>
        <v>2338015.3199999998</v>
      </c>
      <c r="P76" s="22">
        <f>O76*0.05</f>
        <v>116900.766</v>
      </c>
      <c r="Q76" s="40">
        <f t="shared" ref="Q76" si="141">O76+P76</f>
        <v>2454916.0859999997</v>
      </c>
      <c r="R76" s="22">
        <f t="shared" ref="R76" si="142">Q76/(G76*86400/60)</f>
        <v>122745.80429999999</v>
      </c>
      <c r="S76" s="49">
        <f t="shared" ref="S76" si="143">Q76/L76</f>
        <v>864.3298623138204</v>
      </c>
    </row>
    <row r="77" spans="1:19" s="1" customFormat="1" x14ac:dyDescent="0.25">
      <c r="A77" s="1" t="s">
        <v>54</v>
      </c>
      <c r="C77" s="2"/>
      <c r="D77" s="2"/>
      <c r="E77" s="2"/>
      <c r="F77" s="2"/>
      <c r="G77" s="3"/>
      <c r="I77" s="2"/>
      <c r="J77" s="2"/>
      <c r="K77" s="2"/>
      <c r="L77" s="2"/>
      <c r="M77" s="2"/>
      <c r="N77" s="4"/>
      <c r="O77" s="4"/>
      <c r="P77" s="4"/>
      <c r="Q77" s="4"/>
      <c r="R77" s="10"/>
      <c r="S77" s="2"/>
    </row>
    <row r="78" spans="1:19" s="1" customFormat="1" x14ac:dyDescent="0.25">
      <c r="C78" s="2"/>
      <c r="D78" s="2"/>
      <c r="E78" s="2"/>
      <c r="F78" s="2"/>
      <c r="G78" s="3"/>
      <c r="I78" s="2"/>
      <c r="J78" s="2"/>
      <c r="K78" s="2"/>
      <c r="L78" s="2"/>
      <c r="M78" s="2"/>
      <c r="N78" s="4"/>
      <c r="O78" s="4"/>
      <c r="P78" s="4"/>
      <c r="Q78" s="4"/>
      <c r="R78" s="10"/>
      <c r="S78" s="2"/>
    </row>
    <row r="79" spans="1:19" x14ac:dyDescent="0.25">
      <c r="A79" t="s">
        <v>89</v>
      </c>
      <c r="B79" s="68" t="s">
        <v>41</v>
      </c>
      <c r="C79" s="1" t="s">
        <v>91</v>
      </c>
      <c r="D79" s="36" t="s">
        <v>90</v>
      </c>
      <c r="E79" s="19"/>
      <c r="F79" s="19"/>
      <c r="G79" s="37"/>
      <c r="H79" s="19"/>
      <c r="I79" s="19"/>
    </row>
    <row r="80" spans="1:19" ht="45" x14ac:dyDescent="0.25">
      <c r="A80" s="11" t="s">
        <v>0</v>
      </c>
      <c r="B80" s="12" t="s">
        <v>33</v>
      </c>
      <c r="C80" s="12" t="s">
        <v>34</v>
      </c>
      <c r="D80" s="38" t="s">
        <v>68</v>
      </c>
      <c r="E80" s="12" t="s">
        <v>35</v>
      </c>
      <c r="F80" s="12" t="s">
        <v>2</v>
      </c>
      <c r="G80" s="38" t="s">
        <v>1</v>
      </c>
      <c r="H80" s="12" t="s">
        <v>7</v>
      </c>
      <c r="I80" s="38" t="s">
        <v>70</v>
      </c>
      <c r="J80" s="47" t="s">
        <v>71</v>
      </c>
      <c r="K80" s="47" t="s">
        <v>51</v>
      </c>
      <c r="L80" s="47" t="s">
        <v>52</v>
      </c>
      <c r="M80" s="38" t="s">
        <v>101</v>
      </c>
      <c r="N80" s="38" t="s">
        <v>80</v>
      </c>
      <c r="O80" s="12" t="s">
        <v>3</v>
      </c>
      <c r="P80" s="12" t="s">
        <v>4</v>
      </c>
      <c r="Q80" s="38" t="s">
        <v>5</v>
      </c>
      <c r="R80" s="52" t="s">
        <v>96</v>
      </c>
      <c r="S80" s="47" t="s">
        <v>53</v>
      </c>
    </row>
    <row r="81" spans="1:19" s="31" customFormat="1" x14ac:dyDescent="0.25">
      <c r="A81" s="32">
        <v>44440</v>
      </c>
      <c r="B81" s="33">
        <v>0</v>
      </c>
      <c r="C81" s="33">
        <v>0</v>
      </c>
      <c r="D81" s="41">
        <v>120</v>
      </c>
      <c r="E81" s="33">
        <v>0</v>
      </c>
      <c r="F81" s="33">
        <f t="shared" ref="F81:F83" si="144">B81+C81+D81+E81</f>
        <v>120</v>
      </c>
      <c r="G81" s="43">
        <f>(B81*30+C81*15+D81*10+E81*5)/86400</f>
        <v>1.3888888888888888E-2</v>
      </c>
      <c r="H81" s="34">
        <v>1</v>
      </c>
      <c r="I81" s="41">
        <v>0.121</v>
      </c>
      <c r="J81" s="60">
        <f t="shared" ref="J81:J83" si="145">I81*F81</f>
        <v>14.52</v>
      </c>
      <c r="K81" s="60">
        <v>6001.59</v>
      </c>
      <c r="L81" s="60">
        <f t="shared" ref="L81:L83" si="146">J81*K81/100</f>
        <v>871.43086800000003</v>
      </c>
      <c r="M81" s="41">
        <f>G81*86400/60*3*I81</f>
        <v>7.26</v>
      </c>
      <c r="N81" s="39">
        <v>36930</v>
      </c>
      <c r="O81" s="35">
        <f>M81*N81*1.2*1.15</f>
        <v>369994.28399999993</v>
      </c>
      <c r="P81" s="35">
        <f>O81*0.075</f>
        <v>27749.571299999992</v>
      </c>
      <c r="Q81" s="39">
        <f t="shared" ref="Q81:Q83" si="147">O81+P81</f>
        <v>397743.85529999994</v>
      </c>
      <c r="R81" s="35">
        <f t="shared" ref="R81:R83" si="148">Q81/(G81*86400/60)</f>
        <v>19887.192764999996</v>
      </c>
      <c r="S81" s="61">
        <f t="shared" ref="S81:S83" si="149">Q81/L81</f>
        <v>456.42617206440286</v>
      </c>
    </row>
    <row r="82" spans="1:19" s="31" customFormat="1" x14ac:dyDescent="0.25">
      <c r="A82" s="32">
        <v>44470</v>
      </c>
      <c r="B82" s="33">
        <v>0</v>
      </c>
      <c r="C82" s="33">
        <v>0</v>
      </c>
      <c r="D82" s="41">
        <v>124</v>
      </c>
      <c r="E82" s="33">
        <v>0</v>
      </c>
      <c r="F82" s="33">
        <f t="shared" si="144"/>
        <v>124</v>
      </c>
      <c r="G82" s="43">
        <f>(B82*30+C82*15+D82*10+E82*5)/86400</f>
        <v>1.4351851851851852E-2</v>
      </c>
      <c r="H82" s="34">
        <v>0.6</v>
      </c>
      <c r="I82" s="41">
        <v>0.115</v>
      </c>
      <c r="J82" s="60">
        <f t="shared" si="145"/>
        <v>14.26</v>
      </c>
      <c r="K82" s="60">
        <v>6001.59</v>
      </c>
      <c r="L82" s="60">
        <f t="shared" si="146"/>
        <v>855.82673399999999</v>
      </c>
      <c r="M82" s="41">
        <f t="shared" ref="M82:M83" si="150">G82*86400/60*3*I82</f>
        <v>7.13</v>
      </c>
      <c r="N82" s="39">
        <v>38300</v>
      </c>
      <c r="O82" s="35">
        <f t="shared" ref="O82:O83" si="151">M82*N82*1.2*1.15</f>
        <v>376849.01999999996</v>
      </c>
      <c r="P82" s="35">
        <f>O82*0.075</f>
        <v>28263.676499999998</v>
      </c>
      <c r="Q82" s="39">
        <f t="shared" si="147"/>
        <v>405112.69649999996</v>
      </c>
      <c r="R82" s="35">
        <f t="shared" si="148"/>
        <v>19602.227249999996</v>
      </c>
      <c r="S82" s="61">
        <f t="shared" si="149"/>
        <v>473.35831004783728</v>
      </c>
    </row>
    <row r="83" spans="1:19" s="23" customFormat="1" x14ac:dyDescent="0.25">
      <c r="A83" s="64">
        <v>44501</v>
      </c>
      <c r="B83" s="20">
        <v>0</v>
      </c>
      <c r="C83" s="20">
        <v>0</v>
      </c>
      <c r="D83" s="42">
        <v>120</v>
      </c>
      <c r="E83" s="20">
        <v>0</v>
      </c>
      <c r="F83" s="20">
        <f t="shared" si="144"/>
        <v>120</v>
      </c>
      <c r="G83" s="44">
        <f>(B83*30+C83*15+D83*10+E83*5)/86400</f>
        <v>1.3888888888888888E-2</v>
      </c>
      <c r="H83" s="21">
        <v>0.6</v>
      </c>
      <c r="I83" s="42">
        <v>0.106</v>
      </c>
      <c r="J83" s="48">
        <f t="shared" si="145"/>
        <v>12.719999999999999</v>
      </c>
      <c r="K83" s="48">
        <v>6001.59</v>
      </c>
      <c r="L83" s="48">
        <f t="shared" si="146"/>
        <v>763.40224799999999</v>
      </c>
      <c r="M83" s="42">
        <f t="shared" si="150"/>
        <v>6.3599999999999994</v>
      </c>
      <c r="N83" s="40">
        <v>38300</v>
      </c>
      <c r="O83" s="22">
        <f t="shared" si="151"/>
        <v>336151.43999999994</v>
      </c>
      <c r="P83" s="22">
        <f>O83*0.075</f>
        <v>25211.357999999997</v>
      </c>
      <c r="Q83" s="40">
        <f t="shared" si="147"/>
        <v>361362.79799999995</v>
      </c>
      <c r="R83" s="22">
        <f t="shared" si="148"/>
        <v>18068.139899999998</v>
      </c>
      <c r="S83" s="49">
        <f t="shared" si="149"/>
        <v>473.35831004783728</v>
      </c>
    </row>
    <row r="84" spans="1:19" s="1" customFormat="1" x14ac:dyDescent="0.25">
      <c r="A84" s="1" t="s">
        <v>55</v>
      </c>
      <c r="C84" s="2"/>
      <c r="D84" s="2"/>
      <c r="E84" s="2"/>
      <c r="F84" s="2"/>
      <c r="G84" s="3"/>
      <c r="I84" s="2"/>
      <c r="J84" s="2"/>
      <c r="K84" s="2"/>
      <c r="L84" s="2"/>
      <c r="M84" s="2"/>
      <c r="N84" s="4"/>
      <c r="O84" s="4"/>
      <c r="P84" s="4"/>
      <c r="Q84" s="4"/>
      <c r="R84" s="10"/>
      <c r="S84" s="2"/>
    </row>
    <row r="85" spans="1:19" s="1" customFormat="1" x14ac:dyDescent="0.25">
      <c r="C85" s="2"/>
      <c r="D85" s="2"/>
      <c r="E85" s="2"/>
      <c r="F85" s="2"/>
      <c r="G85" s="3"/>
      <c r="I85" s="2"/>
      <c r="J85" s="2"/>
      <c r="K85" s="2"/>
      <c r="L85" s="2"/>
      <c r="M85" s="2"/>
      <c r="N85" s="4"/>
      <c r="O85" s="4"/>
      <c r="P85" s="4"/>
      <c r="Q85" s="4"/>
      <c r="R85" s="10"/>
      <c r="S85" s="2"/>
    </row>
    <row r="86" spans="1:19" x14ac:dyDescent="0.25">
      <c r="A86" t="s">
        <v>93</v>
      </c>
      <c r="B86" s="68" t="s">
        <v>41</v>
      </c>
      <c r="C86" s="1" t="s">
        <v>97</v>
      </c>
      <c r="D86" s="36" t="s">
        <v>94</v>
      </c>
      <c r="E86" s="19"/>
      <c r="F86" s="19"/>
      <c r="G86" s="37"/>
      <c r="H86" s="19"/>
      <c r="I86" s="19"/>
    </row>
    <row r="87" spans="1:19" ht="45" x14ac:dyDescent="0.25">
      <c r="A87" s="11" t="s">
        <v>0</v>
      </c>
      <c r="B87" s="12" t="s">
        <v>33</v>
      </c>
      <c r="C87" s="12" t="s">
        <v>34</v>
      </c>
      <c r="D87" s="38" t="s">
        <v>68</v>
      </c>
      <c r="E87" s="12" t="s">
        <v>35</v>
      </c>
      <c r="F87" s="12" t="s">
        <v>2</v>
      </c>
      <c r="G87" s="38" t="s">
        <v>1</v>
      </c>
      <c r="H87" s="12" t="s">
        <v>7</v>
      </c>
      <c r="I87" s="38" t="s">
        <v>70</v>
      </c>
      <c r="J87" s="47" t="s">
        <v>71</v>
      </c>
      <c r="K87" s="47" t="s">
        <v>51</v>
      </c>
      <c r="L87" s="47" t="s">
        <v>52</v>
      </c>
      <c r="M87" s="38" t="s">
        <v>101</v>
      </c>
      <c r="N87" s="38" t="s">
        <v>80</v>
      </c>
      <c r="O87" s="12" t="s">
        <v>3</v>
      </c>
      <c r="P87" s="12" t="s">
        <v>4</v>
      </c>
      <c r="Q87" s="38" t="s">
        <v>5</v>
      </c>
      <c r="R87" s="52" t="s">
        <v>96</v>
      </c>
      <c r="S87" s="47" t="s">
        <v>53</v>
      </c>
    </row>
    <row r="88" spans="1:19" s="31" customFormat="1" x14ac:dyDescent="0.25">
      <c r="A88" s="32">
        <v>44440</v>
      </c>
      <c r="B88" s="33">
        <v>0</v>
      </c>
      <c r="C88" s="33">
        <v>0</v>
      </c>
      <c r="D88" s="41">
        <v>120</v>
      </c>
      <c r="E88" s="33">
        <v>0</v>
      </c>
      <c r="F88" s="33">
        <f t="shared" ref="F88:F90" si="152">B88+C88+D88+E88</f>
        <v>120</v>
      </c>
      <c r="G88" s="43">
        <f>(B88*30+C88*15+D88*10+E88*5)/86400</f>
        <v>1.3888888888888888E-2</v>
      </c>
      <c r="H88" s="34">
        <v>1</v>
      </c>
      <c r="I88" s="41">
        <v>0.23200000000000001</v>
      </c>
      <c r="J88" s="60">
        <f t="shared" ref="J88:J90" si="153">I88*F88</f>
        <v>27.84</v>
      </c>
      <c r="K88" s="60">
        <v>3084</v>
      </c>
      <c r="L88" s="60">
        <f t="shared" ref="L88:L90" si="154">J88*K88/100</f>
        <v>858.5856</v>
      </c>
      <c r="M88" s="41">
        <f>G88*86400/60*3*I88</f>
        <v>13.92</v>
      </c>
      <c r="N88" s="39">
        <v>52260</v>
      </c>
      <c r="O88" s="35">
        <f>M88*N88*1.2*1.15</f>
        <v>1003893.6959999999</v>
      </c>
      <c r="P88" s="35">
        <f>O88*0.05</f>
        <v>50194.684799999995</v>
      </c>
      <c r="Q88" s="39">
        <f t="shared" ref="Q88:Q90" si="155">O88+P88</f>
        <v>1054088.3807999999</v>
      </c>
      <c r="R88" s="35">
        <f t="shared" ref="R88:R90" si="156">Q88/(G88*86400/60)</f>
        <v>52704.419039999993</v>
      </c>
      <c r="S88" s="61">
        <f t="shared" ref="S88:S90" si="157">Q88/L88</f>
        <v>1227.7033073929961</v>
      </c>
    </row>
    <row r="89" spans="1:19" s="31" customFormat="1" x14ac:dyDescent="0.25">
      <c r="A89" s="32">
        <v>44470</v>
      </c>
      <c r="B89" s="33">
        <v>0</v>
      </c>
      <c r="C89" s="33">
        <v>0</v>
      </c>
      <c r="D89" s="41">
        <v>124</v>
      </c>
      <c r="E89" s="33">
        <v>0</v>
      </c>
      <c r="F89" s="33">
        <f t="shared" si="152"/>
        <v>124</v>
      </c>
      <c r="G89" s="43">
        <f>(B89*30+C89*15+D89*10+E89*5)/86400</f>
        <v>1.4351851851851852E-2</v>
      </c>
      <c r="H89" s="34">
        <v>0.6</v>
      </c>
      <c r="I89" s="41">
        <v>0.21099999999999999</v>
      </c>
      <c r="J89" s="60">
        <f t="shared" si="153"/>
        <v>26.163999999999998</v>
      </c>
      <c r="K89" s="60">
        <v>3084</v>
      </c>
      <c r="L89" s="60">
        <f t="shared" si="154"/>
        <v>806.89775999999995</v>
      </c>
      <c r="M89" s="41">
        <f t="shared" ref="M89:M90" si="158">G89*86400/60*3*I89</f>
        <v>13.081999999999999</v>
      </c>
      <c r="N89" s="39">
        <v>54200</v>
      </c>
      <c r="O89" s="35">
        <f t="shared" ref="O89:O90" si="159">M89*N89*1.2*1.15</f>
        <v>978481.27199999988</v>
      </c>
      <c r="P89" s="35">
        <f>O89*0.05</f>
        <v>48924.063599999994</v>
      </c>
      <c r="Q89" s="39">
        <f t="shared" si="155"/>
        <v>1027405.3355999999</v>
      </c>
      <c r="R89" s="35">
        <f t="shared" si="156"/>
        <v>49713.16139999999</v>
      </c>
      <c r="S89" s="61">
        <f t="shared" si="157"/>
        <v>1273.2782101167315</v>
      </c>
    </row>
    <row r="90" spans="1:19" s="23" customFormat="1" x14ac:dyDescent="0.25">
      <c r="A90" s="64">
        <v>44501</v>
      </c>
      <c r="B90" s="20">
        <v>0</v>
      </c>
      <c r="C90" s="20">
        <v>0</v>
      </c>
      <c r="D90" s="42">
        <v>120</v>
      </c>
      <c r="E90" s="20">
        <v>0</v>
      </c>
      <c r="F90" s="20">
        <f t="shared" si="152"/>
        <v>120</v>
      </c>
      <c r="G90" s="44">
        <f>(B90*30+C90*15+D90*10+E90*5)/86400</f>
        <v>1.3888888888888888E-2</v>
      </c>
      <c r="H90" s="21">
        <v>0.6</v>
      </c>
      <c r="I90" s="42">
        <v>0.19700000000000001</v>
      </c>
      <c r="J90" s="48">
        <f t="shared" si="153"/>
        <v>23.64</v>
      </c>
      <c r="K90" s="48">
        <v>3084</v>
      </c>
      <c r="L90" s="48">
        <f t="shared" si="154"/>
        <v>729.05759999999998</v>
      </c>
      <c r="M90" s="42">
        <f t="shared" si="158"/>
        <v>11.82</v>
      </c>
      <c r="N90" s="40">
        <v>54200</v>
      </c>
      <c r="O90" s="22">
        <f t="shared" si="159"/>
        <v>884088.71999999986</v>
      </c>
      <c r="P90" s="22">
        <f>O90*0.05</f>
        <v>44204.435999999994</v>
      </c>
      <c r="Q90" s="40">
        <f t="shared" si="155"/>
        <v>928293.15599999984</v>
      </c>
      <c r="R90" s="22">
        <f t="shared" si="156"/>
        <v>46414.657799999994</v>
      </c>
      <c r="S90" s="49">
        <f t="shared" si="157"/>
        <v>1273.2782101167313</v>
      </c>
    </row>
    <row r="91" spans="1:19" s="1" customFormat="1" x14ac:dyDescent="0.25">
      <c r="A91" s="1" t="s">
        <v>55</v>
      </c>
      <c r="C91" s="2"/>
      <c r="D91" s="2"/>
      <c r="E91" s="2"/>
      <c r="F91" s="2"/>
      <c r="G91" s="3"/>
      <c r="I91" s="2"/>
      <c r="J91" s="2"/>
      <c r="K91" s="2"/>
      <c r="L91" s="2"/>
      <c r="M91" s="2"/>
      <c r="N91" s="4"/>
      <c r="O91" s="4"/>
      <c r="P91" s="4"/>
      <c r="Q91" s="4"/>
      <c r="R91" s="10"/>
      <c r="S91" s="2"/>
    </row>
    <row r="92" spans="1:19" s="1" customFormat="1" x14ac:dyDescent="0.25">
      <c r="C92" s="2"/>
      <c r="D92" s="2"/>
      <c r="E92" s="2"/>
      <c r="F92" s="2"/>
      <c r="G92" s="3"/>
      <c r="I92" s="2"/>
      <c r="J92" s="2"/>
      <c r="K92" s="2"/>
      <c r="L92" s="2"/>
      <c r="M92" s="2"/>
      <c r="N92" s="4"/>
      <c r="O92" s="4"/>
      <c r="P92" s="4"/>
      <c r="Q92" s="4"/>
      <c r="R92" s="10"/>
      <c r="S92" s="2"/>
    </row>
    <row r="93" spans="1:19" x14ac:dyDescent="0.25">
      <c r="A93" t="s">
        <v>26</v>
      </c>
      <c r="B93" s="68" t="s">
        <v>41</v>
      </c>
      <c r="C93" s="1" t="s">
        <v>47</v>
      </c>
      <c r="D93" s="13"/>
    </row>
    <row r="94" spans="1:19" ht="45" x14ac:dyDescent="0.25">
      <c r="A94" s="11" t="s">
        <v>0</v>
      </c>
      <c r="B94" s="12" t="s">
        <v>33</v>
      </c>
      <c r="C94" s="12" t="s">
        <v>34</v>
      </c>
      <c r="D94" s="38" t="s">
        <v>68</v>
      </c>
      <c r="E94" s="12" t="s">
        <v>35</v>
      </c>
      <c r="F94" s="12" t="s">
        <v>2</v>
      </c>
      <c r="G94" s="38" t="s">
        <v>1</v>
      </c>
      <c r="H94" s="12" t="s">
        <v>7</v>
      </c>
      <c r="I94" s="38" t="s">
        <v>70</v>
      </c>
      <c r="J94" s="47" t="s">
        <v>71</v>
      </c>
      <c r="K94" s="47" t="s">
        <v>51</v>
      </c>
      <c r="L94" s="47" t="s">
        <v>52</v>
      </c>
      <c r="M94" s="38" t="s">
        <v>101</v>
      </c>
      <c r="N94" s="38" t="s">
        <v>80</v>
      </c>
      <c r="O94" s="12" t="s">
        <v>3</v>
      </c>
      <c r="P94" s="12" t="s">
        <v>4</v>
      </c>
      <c r="Q94" s="38" t="s">
        <v>5</v>
      </c>
      <c r="R94" s="52" t="s">
        <v>96</v>
      </c>
      <c r="S94" s="47" t="s">
        <v>53</v>
      </c>
    </row>
    <row r="95" spans="1:19" s="31" customFormat="1" x14ac:dyDescent="0.25">
      <c r="A95" s="32">
        <v>44440</v>
      </c>
      <c r="B95" s="33">
        <v>0</v>
      </c>
      <c r="C95" s="33">
        <v>0</v>
      </c>
      <c r="D95" s="41">
        <v>120</v>
      </c>
      <c r="E95" s="33">
        <v>0</v>
      </c>
      <c r="F95" s="33">
        <f t="shared" ref="F95:F96" si="160">B95+C95+D95+E95</f>
        <v>120</v>
      </c>
      <c r="G95" s="43">
        <f>(B95*30+C95*15+D95*10+E95*5)/86400</f>
        <v>1.3888888888888888E-2</v>
      </c>
      <c r="H95" s="34">
        <v>0.6</v>
      </c>
      <c r="I95" s="41">
        <v>0.68400000000000005</v>
      </c>
      <c r="J95" s="60">
        <f t="shared" ref="J95:J96" si="161">I95*F95</f>
        <v>82.080000000000013</v>
      </c>
      <c r="K95" s="60">
        <v>12419.9</v>
      </c>
      <c r="L95" s="60">
        <f t="shared" ref="L95:L96" si="162">J95*K95/100</f>
        <v>10194.253920000001</v>
      </c>
      <c r="M95" s="41">
        <f>G95*86400/60*3*I95</f>
        <v>41.040000000000006</v>
      </c>
      <c r="N95" s="39">
        <v>19430</v>
      </c>
      <c r="O95" s="35">
        <f>M95*N95*1.2*1.15</f>
        <v>1100421.936</v>
      </c>
      <c r="P95" s="35">
        <f>O95*0.05</f>
        <v>55021.096799999999</v>
      </c>
      <c r="Q95" s="39">
        <f t="shared" ref="Q95:Q96" si="163">O95+P95</f>
        <v>1155443.0327999999</v>
      </c>
      <c r="R95" s="35">
        <f t="shared" ref="R95:R96" si="164">Q95/(G95*86400/60)</f>
        <v>57772.151639999996</v>
      </c>
      <c r="S95" s="61">
        <f t="shared" ref="S95:S96" si="165">Q95/L95</f>
        <v>113.34257924782001</v>
      </c>
    </row>
    <row r="96" spans="1:19" s="31" customFormat="1" x14ac:dyDescent="0.25">
      <c r="A96" s="32">
        <v>44470</v>
      </c>
      <c r="B96" s="33">
        <v>0</v>
      </c>
      <c r="C96" s="33">
        <v>0</v>
      </c>
      <c r="D96" s="41">
        <v>124</v>
      </c>
      <c r="E96" s="33">
        <v>0</v>
      </c>
      <c r="F96" s="33">
        <f t="shared" si="160"/>
        <v>124</v>
      </c>
      <c r="G96" s="43">
        <f>(B96*30+C96*15+D96*10+E96*5)/86400</f>
        <v>1.4351851851851852E-2</v>
      </c>
      <c r="H96" s="34">
        <v>0.6</v>
      </c>
      <c r="I96" s="41">
        <v>0.67700000000000005</v>
      </c>
      <c r="J96" s="60">
        <f t="shared" si="161"/>
        <v>83.948000000000008</v>
      </c>
      <c r="K96" s="60">
        <v>12419.9</v>
      </c>
      <c r="L96" s="60">
        <f t="shared" si="162"/>
        <v>10426.257652</v>
      </c>
      <c r="M96" s="41">
        <f t="shared" ref="M96:M97" si="166">G96*86400/60*3*I96</f>
        <v>41.974000000000004</v>
      </c>
      <c r="N96" s="39">
        <v>20150</v>
      </c>
      <c r="O96" s="35">
        <f t="shared" ref="O96:O97" si="167">M96*N96*1.2*1.15</f>
        <v>1167171.0179999999</v>
      </c>
      <c r="P96" s="35">
        <f>O96*0.05</f>
        <v>58358.550900000002</v>
      </c>
      <c r="Q96" s="39">
        <f t="shared" si="163"/>
        <v>1225529.5688999998</v>
      </c>
      <c r="R96" s="35">
        <f t="shared" si="164"/>
        <v>59299.817849999992</v>
      </c>
      <c r="S96" s="61">
        <f t="shared" si="165"/>
        <v>117.54261306451741</v>
      </c>
    </row>
    <row r="97" spans="1:19" s="23" customFormat="1" x14ac:dyDescent="0.25">
      <c r="A97" s="64">
        <v>44501</v>
      </c>
      <c r="B97" s="20">
        <v>0</v>
      </c>
      <c r="C97" s="20">
        <v>0</v>
      </c>
      <c r="D97" s="42">
        <v>120</v>
      </c>
      <c r="E97" s="20">
        <v>0</v>
      </c>
      <c r="F97" s="20">
        <f t="shared" ref="F97" si="168">B97+C97+D97+E97</f>
        <v>120</v>
      </c>
      <c r="G97" s="44">
        <f>(B97*30+C97*15+D97*10+E97*5)/86400</f>
        <v>1.3888888888888888E-2</v>
      </c>
      <c r="H97" s="21">
        <v>0.6</v>
      </c>
      <c r="I97" s="42">
        <v>0.66900000000000004</v>
      </c>
      <c r="J97" s="48">
        <f t="shared" ref="J97" si="169">I97*F97</f>
        <v>80.28</v>
      </c>
      <c r="K97" s="48">
        <v>12419.9</v>
      </c>
      <c r="L97" s="48">
        <f t="shared" ref="L97" si="170">J97*K97/100</f>
        <v>9970.6957199999997</v>
      </c>
      <c r="M97" s="42">
        <f t="shared" si="166"/>
        <v>40.14</v>
      </c>
      <c r="N97" s="40">
        <v>20150</v>
      </c>
      <c r="O97" s="22">
        <f t="shared" si="167"/>
        <v>1116172.9799999997</v>
      </c>
      <c r="P97" s="22">
        <f>O97*0.05</f>
        <v>55808.64899999999</v>
      </c>
      <c r="Q97" s="40">
        <f t="shared" ref="Q97" si="171">O97+P97</f>
        <v>1171981.6289999997</v>
      </c>
      <c r="R97" s="22">
        <f t="shared" ref="R97" si="172">Q97/(G97*86400/60)</f>
        <v>58599.081449999983</v>
      </c>
      <c r="S97" s="49">
        <f t="shared" ref="S97" si="173">Q97/L97</f>
        <v>117.5426130645174</v>
      </c>
    </row>
    <row r="98" spans="1:19" s="1" customFormat="1" x14ac:dyDescent="0.25">
      <c r="A98" s="1" t="s">
        <v>54</v>
      </c>
      <c r="C98" s="2"/>
      <c r="D98" s="2"/>
      <c r="E98" s="2"/>
      <c r="F98" s="2"/>
      <c r="G98" s="3"/>
      <c r="I98" s="2"/>
      <c r="J98" s="2"/>
      <c r="K98" s="2"/>
      <c r="L98" s="2"/>
      <c r="M98" s="2"/>
      <c r="N98" s="4"/>
      <c r="O98" s="4"/>
      <c r="P98" s="4"/>
      <c r="Q98" s="4"/>
      <c r="R98" s="10"/>
      <c r="S98" s="2"/>
    </row>
    <row r="99" spans="1:19" s="1" customFormat="1" x14ac:dyDescent="0.25">
      <c r="B99" s="2"/>
      <c r="C99" s="2"/>
      <c r="D99" s="2"/>
      <c r="E99" s="2"/>
      <c r="F99" s="2"/>
      <c r="G99" s="3"/>
      <c r="I99" s="2"/>
      <c r="J99" s="2"/>
      <c r="K99" s="2"/>
      <c r="L99" s="2"/>
      <c r="M99" s="2"/>
      <c r="N99" s="4"/>
      <c r="O99" s="4"/>
      <c r="P99" s="4"/>
      <c r="Q99" s="4"/>
      <c r="R99" s="10"/>
      <c r="S99" s="2"/>
    </row>
    <row r="100" spans="1:19" x14ac:dyDescent="0.25">
      <c r="A100" t="s">
        <v>27</v>
      </c>
      <c r="B100" s="68" t="s">
        <v>41</v>
      </c>
      <c r="C100" s="1" t="s">
        <v>47</v>
      </c>
      <c r="D100" s="13"/>
    </row>
    <row r="101" spans="1:19" ht="45" x14ac:dyDescent="0.25">
      <c r="A101" s="11" t="s">
        <v>0</v>
      </c>
      <c r="B101" s="12" t="s">
        <v>33</v>
      </c>
      <c r="C101" s="12" t="s">
        <v>34</v>
      </c>
      <c r="D101" s="38" t="s">
        <v>68</v>
      </c>
      <c r="E101" s="12" t="s">
        <v>35</v>
      </c>
      <c r="F101" s="12" t="s">
        <v>2</v>
      </c>
      <c r="G101" s="38" t="s">
        <v>1</v>
      </c>
      <c r="H101" s="12" t="s">
        <v>7</v>
      </c>
      <c r="I101" s="38" t="s">
        <v>70</v>
      </c>
      <c r="J101" s="47" t="s">
        <v>71</v>
      </c>
      <c r="K101" s="47" t="s">
        <v>51</v>
      </c>
      <c r="L101" s="47" t="s">
        <v>52</v>
      </c>
      <c r="M101" s="38" t="s">
        <v>101</v>
      </c>
      <c r="N101" s="38" t="s">
        <v>80</v>
      </c>
      <c r="O101" s="12" t="s">
        <v>3</v>
      </c>
      <c r="P101" s="12" t="s">
        <v>4</v>
      </c>
      <c r="Q101" s="38" t="s">
        <v>5</v>
      </c>
      <c r="R101" s="52" t="s">
        <v>96</v>
      </c>
      <c r="S101" s="47" t="s">
        <v>53</v>
      </c>
    </row>
    <row r="102" spans="1:19" s="31" customFormat="1" x14ac:dyDescent="0.25">
      <c r="A102" s="32">
        <v>44440</v>
      </c>
      <c r="B102" s="33">
        <v>0</v>
      </c>
      <c r="C102" s="33">
        <v>0</v>
      </c>
      <c r="D102" s="41">
        <v>120</v>
      </c>
      <c r="E102" s="33">
        <v>0</v>
      </c>
      <c r="F102" s="33">
        <f t="shared" ref="F102:F103" si="174">B102+C102+D102+E102</f>
        <v>120</v>
      </c>
      <c r="G102" s="43">
        <f>(B102*30+C102*15+D102*10+E102*5)/86400</f>
        <v>1.3888888888888888E-2</v>
      </c>
      <c r="H102" s="34">
        <v>1</v>
      </c>
      <c r="I102" s="41">
        <v>0.30499999999999999</v>
      </c>
      <c r="J102" s="60">
        <f t="shared" ref="J102:J103" si="175">I102*F102</f>
        <v>36.6</v>
      </c>
      <c r="K102" s="60">
        <v>12419.9</v>
      </c>
      <c r="L102" s="60">
        <f t="shared" ref="L102:L103" si="176">J102*K102/100</f>
        <v>4545.6833999999999</v>
      </c>
      <c r="M102" s="41">
        <f>G102*86400/60*3*I102</f>
        <v>18.3</v>
      </c>
      <c r="N102" s="39">
        <v>19920</v>
      </c>
      <c r="O102" s="35">
        <f>M102*N102*1.2*1.15</f>
        <v>503059.68</v>
      </c>
      <c r="P102" s="35">
        <f>O102*0.075</f>
        <v>37729.475999999995</v>
      </c>
      <c r="Q102" s="39">
        <f t="shared" ref="Q102:Q103" si="177">O102+P102</f>
        <v>540789.15599999996</v>
      </c>
      <c r="R102" s="35">
        <f t="shared" ref="R102:R103" si="178">Q102/(G102*86400/60)</f>
        <v>27039.457799999996</v>
      </c>
      <c r="S102" s="61">
        <f t="shared" ref="S102:S103" si="179">Q102/L102</f>
        <v>118.96762453803976</v>
      </c>
    </row>
    <row r="103" spans="1:19" s="31" customFormat="1" x14ac:dyDescent="0.25">
      <c r="A103" s="32">
        <v>44470</v>
      </c>
      <c r="B103" s="33">
        <v>0</v>
      </c>
      <c r="C103" s="33">
        <v>0</v>
      </c>
      <c r="D103" s="41">
        <v>124</v>
      </c>
      <c r="E103" s="33">
        <v>0</v>
      </c>
      <c r="F103" s="33">
        <f t="shared" si="174"/>
        <v>124</v>
      </c>
      <c r="G103" s="43">
        <f>(B103*30+C103*15+D103*10+E103*5)/86400</f>
        <v>1.4351851851851852E-2</v>
      </c>
      <c r="H103" s="34">
        <v>1</v>
      </c>
      <c r="I103" s="41">
        <v>0.34799999999999998</v>
      </c>
      <c r="J103" s="60">
        <f t="shared" si="175"/>
        <v>43.151999999999994</v>
      </c>
      <c r="K103" s="60">
        <v>12419.9</v>
      </c>
      <c r="L103" s="60">
        <f t="shared" si="176"/>
        <v>5359.4352479999989</v>
      </c>
      <c r="M103" s="41">
        <f t="shared" ref="M103:M104" si="180">G103*86400/60*3*I103</f>
        <v>21.575999999999997</v>
      </c>
      <c r="N103" s="39">
        <v>20660</v>
      </c>
      <c r="O103" s="35">
        <f t="shared" ref="O103:O104" si="181">M103*N103*1.2*1.15</f>
        <v>615149.02079999982</v>
      </c>
      <c r="P103" s="35">
        <f>O103*0.075</f>
        <v>46136.176559999985</v>
      </c>
      <c r="Q103" s="39">
        <f t="shared" si="177"/>
        <v>661285.19735999976</v>
      </c>
      <c r="R103" s="35">
        <f t="shared" si="178"/>
        <v>31997.670839999988</v>
      </c>
      <c r="S103" s="61">
        <f t="shared" si="179"/>
        <v>123.38710456605929</v>
      </c>
    </row>
    <row r="104" spans="1:19" s="23" customFormat="1" x14ac:dyDescent="0.25">
      <c r="A104" s="64">
        <v>44501</v>
      </c>
      <c r="B104" s="20">
        <v>0</v>
      </c>
      <c r="C104" s="20">
        <v>0</v>
      </c>
      <c r="D104" s="42">
        <v>120</v>
      </c>
      <c r="E104" s="20">
        <v>0</v>
      </c>
      <c r="F104" s="20">
        <f t="shared" ref="F104" si="182">B104+C104+D104+E104</f>
        <v>120</v>
      </c>
      <c r="G104" s="44">
        <f>(B104*30+C104*15+D104*10+E104*5)/86400</f>
        <v>1.3888888888888888E-2</v>
      </c>
      <c r="H104" s="21">
        <v>1</v>
      </c>
      <c r="I104" s="42">
        <v>0.35199999999999998</v>
      </c>
      <c r="J104" s="48">
        <f t="shared" ref="J104" si="183">I104*F104</f>
        <v>42.239999999999995</v>
      </c>
      <c r="K104" s="48">
        <v>12419.9</v>
      </c>
      <c r="L104" s="48">
        <f t="shared" ref="L104" si="184">J104*K104/100</f>
        <v>5246.165759999999</v>
      </c>
      <c r="M104" s="42">
        <f t="shared" si="180"/>
        <v>21.119999999999997</v>
      </c>
      <c r="N104" s="40">
        <v>20660</v>
      </c>
      <c r="O104" s="22">
        <f t="shared" si="181"/>
        <v>602148.0959999999</v>
      </c>
      <c r="P104" s="22">
        <f>O104*0.075</f>
        <v>45161.107199999991</v>
      </c>
      <c r="Q104" s="40">
        <f t="shared" ref="Q104" si="185">O104+P104</f>
        <v>647309.20319999987</v>
      </c>
      <c r="R104" s="22">
        <f t="shared" ref="R104" si="186">Q104/(G104*86400/60)</f>
        <v>32365.460159999995</v>
      </c>
      <c r="S104" s="49">
        <f t="shared" ref="S104" si="187">Q104/L104</f>
        <v>123.38710456605931</v>
      </c>
    </row>
    <row r="105" spans="1:19" s="1" customFormat="1" x14ac:dyDescent="0.25">
      <c r="A105" s="1" t="s">
        <v>55</v>
      </c>
      <c r="C105" s="2"/>
      <c r="D105" s="2"/>
      <c r="E105" s="2"/>
      <c r="F105" s="2"/>
      <c r="G105" s="3"/>
      <c r="I105" s="2"/>
      <c r="J105" s="2"/>
      <c r="K105" s="2"/>
      <c r="L105" s="2"/>
      <c r="M105" s="2"/>
      <c r="N105" s="4"/>
      <c r="O105" s="4"/>
      <c r="P105" s="4"/>
      <c r="Q105" s="4"/>
      <c r="R105" s="10"/>
      <c r="S105" s="2"/>
    </row>
    <row r="106" spans="1:19" s="1" customFormat="1" x14ac:dyDescent="0.25">
      <c r="B106" s="2"/>
      <c r="C106" s="2"/>
      <c r="D106" s="2"/>
      <c r="E106" s="2"/>
      <c r="F106" s="2"/>
      <c r="G106" s="3"/>
      <c r="I106" s="2"/>
      <c r="J106" s="2"/>
      <c r="K106" s="2"/>
      <c r="L106" s="2"/>
      <c r="M106" s="2"/>
      <c r="N106" s="4"/>
      <c r="O106" s="4"/>
      <c r="P106" s="4"/>
      <c r="Q106" s="4"/>
      <c r="R106" s="10"/>
      <c r="S106" s="2"/>
    </row>
    <row r="107" spans="1:19" x14ac:dyDescent="0.25">
      <c r="A107" t="s">
        <v>61</v>
      </c>
      <c r="B107" s="68" t="s">
        <v>41</v>
      </c>
      <c r="C107" s="1" t="s">
        <v>47</v>
      </c>
      <c r="D107" s="36" t="s">
        <v>62</v>
      </c>
      <c r="E107" s="19"/>
      <c r="F107" s="19"/>
      <c r="G107" s="37"/>
      <c r="H107" s="19"/>
      <c r="I107" s="19"/>
    </row>
    <row r="108" spans="1:19" ht="45" x14ac:dyDescent="0.25">
      <c r="A108" s="11" t="s">
        <v>0</v>
      </c>
      <c r="B108" s="12" t="s">
        <v>33</v>
      </c>
      <c r="C108" s="12" t="s">
        <v>34</v>
      </c>
      <c r="D108" s="38" t="s">
        <v>68</v>
      </c>
      <c r="E108" s="12" t="s">
        <v>35</v>
      </c>
      <c r="F108" s="12" t="s">
        <v>2</v>
      </c>
      <c r="G108" s="38" t="s">
        <v>1</v>
      </c>
      <c r="H108" s="12" t="s">
        <v>7</v>
      </c>
      <c r="I108" s="38" t="s">
        <v>70</v>
      </c>
      <c r="J108" s="47" t="s">
        <v>71</v>
      </c>
      <c r="K108" s="47" t="s">
        <v>51</v>
      </c>
      <c r="L108" s="47" t="s">
        <v>52</v>
      </c>
      <c r="M108" s="38" t="s">
        <v>101</v>
      </c>
      <c r="N108" s="38" t="s">
        <v>80</v>
      </c>
      <c r="O108" s="12" t="s">
        <v>3</v>
      </c>
      <c r="P108" s="12" t="s">
        <v>4</v>
      </c>
      <c r="Q108" s="38" t="s">
        <v>5</v>
      </c>
      <c r="R108" s="52" t="s">
        <v>96</v>
      </c>
      <c r="S108" s="47" t="s">
        <v>53</v>
      </c>
    </row>
    <row r="109" spans="1:19" s="31" customFormat="1" x14ac:dyDescent="0.25">
      <c r="A109" s="32">
        <v>44440</v>
      </c>
      <c r="B109" s="33">
        <v>0</v>
      </c>
      <c r="C109" s="33">
        <v>0</v>
      </c>
      <c r="D109" s="41">
        <v>120</v>
      </c>
      <c r="E109" s="33">
        <v>0</v>
      </c>
      <c r="F109" s="33">
        <f t="shared" ref="F109:F110" si="188">B109+C109+D109+E109</f>
        <v>120</v>
      </c>
      <c r="G109" s="43">
        <f>(B109*30+C109*15+D109*10+E109*5)/86400</f>
        <v>1.3888888888888888E-2</v>
      </c>
      <c r="H109" s="34">
        <v>1</v>
      </c>
      <c r="I109" s="41">
        <v>0.216</v>
      </c>
      <c r="J109" s="60">
        <f t="shared" ref="J109:J110" si="189">I109*F109</f>
        <v>25.919999999999998</v>
      </c>
      <c r="K109" s="60">
        <v>12419.9</v>
      </c>
      <c r="L109" s="60">
        <f t="shared" ref="L109:L110" si="190">J109*K109/100</f>
        <v>3219.2380799999996</v>
      </c>
      <c r="M109" s="41">
        <f>G109*86400/60*3*I109</f>
        <v>12.959999999999999</v>
      </c>
      <c r="N109" s="39">
        <v>36880</v>
      </c>
      <c r="O109" s="35">
        <f>M109*N109*1.2*1.15</f>
        <v>659591.424</v>
      </c>
      <c r="P109" s="35">
        <f>O109*0.075</f>
        <v>49469.356800000001</v>
      </c>
      <c r="Q109" s="39">
        <f t="shared" ref="Q109:Q110" si="191">O109+P109</f>
        <v>709060.78079999995</v>
      </c>
      <c r="R109" s="35">
        <f t="shared" ref="R109:R110" si="192">Q109/(G109*86400/60)</f>
        <v>35453.039039999996</v>
      </c>
      <c r="S109" s="61">
        <f t="shared" ref="S109:S110" si="193">Q109/L109</f>
        <v>220.25732896400132</v>
      </c>
    </row>
    <row r="110" spans="1:19" s="31" customFormat="1" x14ac:dyDescent="0.25">
      <c r="A110" s="32">
        <v>44470</v>
      </c>
      <c r="B110" s="33">
        <v>0</v>
      </c>
      <c r="C110" s="33">
        <v>0</v>
      </c>
      <c r="D110" s="41">
        <v>124</v>
      </c>
      <c r="E110" s="33">
        <v>0</v>
      </c>
      <c r="F110" s="33">
        <f t="shared" si="188"/>
        <v>124</v>
      </c>
      <c r="G110" s="43">
        <f>(B110*30+C110*15+D110*10+E110*5)/86400</f>
        <v>1.4351851851851852E-2</v>
      </c>
      <c r="H110" s="34">
        <v>1</v>
      </c>
      <c r="I110" s="41">
        <v>0.19600000000000001</v>
      </c>
      <c r="J110" s="60">
        <f t="shared" si="189"/>
        <v>24.304000000000002</v>
      </c>
      <c r="K110" s="60">
        <v>12419.9</v>
      </c>
      <c r="L110" s="60">
        <f t="shared" si="190"/>
        <v>3018.5324960000003</v>
      </c>
      <c r="M110" s="41">
        <f t="shared" ref="M110:M111" si="194">G110*86400/60*3*I110</f>
        <v>12.152000000000001</v>
      </c>
      <c r="N110" s="39">
        <v>38250</v>
      </c>
      <c r="O110" s="35">
        <f t="shared" ref="O110:O111" si="195">M110*N110*1.2*1.15</f>
        <v>641443.31999999995</v>
      </c>
      <c r="P110" s="35">
        <f>O110*0.075</f>
        <v>48108.248999999996</v>
      </c>
      <c r="Q110" s="39">
        <f t="shared" si="191"/>
        <v>689551.5689999999</v>
      </c>
      <c r="R110" s="35">
        <f t="shared" si="192"/>
        <v>33365.398499999996</v>
      </c>
      <c r="S110" s="61">
        <f t="shared" si="193"/>
        <v>228.43933928614558</v>
      </c>
    </row>
    <row r="111" spans="1:19" s="23" customFormat="1" x14ac:dyDescent="0.25">
      <c r="A111" s="64">
        <v>44501</v>
      </c>
      <c r="B111" s="20">
        <v>0</v>
      </c>
      <c r="C111" s="20">
        <v>0</v>
      </c>
      <c r="D111" s="42">
        <v>120</v>
      </c>
      <c r="E111" s="20">
        <v>0</v>
      </c>
      <c r="F111" s="20">
        <f t="shared" ref="F111" si="196">B111+C111+D111+E111</f>
        <v>120</v>
      </c>
      <c r="G111" s="44">
        <f>(B111*30+C111*15+D111*10+E111*5)/86400</f>
        <v>1.3888888888888888E-2</v>
      </c>
      <c r="H111" s="21">
        <v>1</v>
      </c>
      <c r="I111" s="42">
        <v>0.20200000000000001</v>
      </c>
      <c r="J111" s="48">
        <f t="shared" ref="J111" si="197">I111*F111</f>
        <v>24.240000000000002</v>
      </c>
      <c r="K111" s="48">
        <v>12419.9</v>
      </c>
      <c r="L111" s="48">
        <f t="shared" ref="L111" si="198">J111*K111/100</f>
        <v>3010.58376</v>
      </c>
      <c r="M111" s="42">
        <f t="shared" si="194"/>
        <v>12.120000000000001</v>
      </c>
      <c r="N111" s="40">
        <v>38250</v>
      </c>
      <c r="O111" s="22">
        <f t="shared" si="195"/>
        <v>639754.19999999995</v>
      </c>
      <c r="P111" s="22">
        <f>O111*0.075</f>
        <v>47981.564999999995</v>
      </c>
      <c r="Q111" s="40">
        <f t="shared" ref="Q111" si="199">O111+P111</f>
        <v>687735.7649999999</v>
      </c>
      <c r="R111" s="22">
        <f t="shared" ref="R111" si="200">Q111/(G111*86400/60)</f>
        <v>34386.788249999998</v>
      </c>
      <c r="S111" s="49">
        <f t="shared" ref="S111" si="201">Q111/L111</f>
        <v>228.43933928614558</v>
      </c>
    </row>
    <row r="112" spans="1:19" s="1" customFormat="1" x14ac:dyDescent="0.25">
      <c r="A112" s="1" t="s">
        <v>55</v>
      </c>
      <c r="C112" s="2"/>
      <c r="D112" s="2"/>
      <c r="E112" s="2"/>
      <c r="F112" s="2"/>
      <c r="G112" s="3"/>
      <c r="I112" s="2"/>
      <c r="J112" s="2"/>
      <c r="K112" s="2"/>
      <c r="L112" s="2"/>
      <c r="M112" s="2"/>
      <c r="N112" s="4"/>
      <c r="O112" s="4"/>
      <c r="P112" s="4"/>
      <c r="Q112" s="4"/>
      <c r="R112" s="10"/>
      <c r="S112" s="2"/>
    </row>
    <row r="113" spans="1:21" s="1" customFormat="1" x14ac:dyDescent="0.25">
      <c r="B113" s="2"/>
      <c r="C113" s="2"/>
      <c r="D113" s="2"/>
      <c r="E113" s="2"/>
      <c r="F113" s="2"/>
      <c r="G113" s="3"/>
      <c r="I113" s="2"/>
      <c r="J113" s="2"/>
      <c r="K113" s="2"/>
      <c r="L113" s="2"/>
      <c r="M113" s="2"/>
      <c r="N113" s="4"/>
      <c r="O113" s="4"/>
      <c r="P113" s="4"/>
      <c r="Q113" s="4"/>
      <c r="R113" s="10"/>
      <c r="S113" s="2"/>
    </row>
    <row r="114" spans="1:21" x14ac:dyDescent="0.25">
      <c r="A114" t="s">
        <v>73</v>
      </c>
      <c r="B114" s="68" t="s">
        <v>41</v>
      </c>
      <c r="C114" s="1" t="s">
        <v>44</v>
      </c>
      <c r="D114" s="36" t="s">
        <v>56</v>
      </c>
      <c r="E114" s="37"/>
      <c r="F114" s="19"/>
      <c r="G114" s="37"/>
      <c r="H114" s="19"/>
      <c r="I114" s="19"/>
    </row>
    <row r="115" spans="1:21" ht="45" x14ac:dyDescent="0.25">
      <c r="A115" s="11" t="s">
        <v>0</v>
      </c>
      <c r="B115" s="12" t="s">
        <v>33</v>
      </c>
      <c r="C115" s="12" t="s">
        <v>34</v>
      </c>
      <c r="D115" s="38" t="s">
        <v>68</v>
      </c>
      <c r="E115" s="12" t="s">
        <v>35</v>
      </c>
      <c r="F115" s="12" t="s">
        <v>2</v>
      </c>
      <c r="G115" s="38" t="s">
        <v>1</v>
      </c>
      <c r="H115" s="12" t="s">
        <v>7</v>
      </c>
      <c r="I115" s="38" t="s">
        <v>70</v>
      </c>
      <c r="J115" s="47" t="s">
        <v>71</v>
      </c>
      <c r="K115" s="47" t="s">
        <v>51</v>
      </c>
      <c r="L115" s="47" t="s">
        <v>52</v>
      </c>
      <c r="M115" s="38" t="s">
        <v>101</v>
      </c>
      <c r="N115" s="38" t="s">
        <v>80</v>
      </c>
      <c r="O115" s="12" t="s">
        <v>3</v>
      </c>
      <c r="P115" s="12" t="s">
        <v>4</v>
      </c>
      <c r="Q115" s="38" t="s">
        <v>5</v>
      </c>
      <c r="R115" s="52" t="s">
        <v>96</v>
      </c>
      <c r="S115" s="47" t="s">
        <v>53</v>
      </c>
    </row>
    <row r="116" spans="1:21" s="31" customFormat="1" x14ac:dyDescent="0.25">
      <c r="A116" s="32">
        <v>44440</v>
      </c>
      <c r="B116" s="33">
        <v>0</v>
      </c>
      <c r="C116" s="33">
        <v>0</v>
      </c>
      <c r="D116" s="41">
        <v>120</v>
      </c>
      <c r="E116" s="33">
        <v>0</v>
      </c>
      <c r="F116" s="33">
        <f t="shared" ref="F116" si="202">B116+C116+D116+E116</f>
        <v>120</v>
      </c>
      <c r="G116" s="43">
        <f>(B116*30+C116*15+D116*10+E116*5)/86400</f>
        <v>1.3888888888888888E-2</v>
      </c>
      <c r="H116" s="34">
        <v>0.6</v>
      </c>
      <c r="I116" s="41">
        <v>0.32700000000000001</v>
      </c>
      <c r="J116" s="60">
        <f t="shared" ref="J116" si="203">I116*F116</f>
        <v>39.24</v>
      </c>
      <c r="K116" s="60">
        <v>4054.52</v>
      </c>
      <c r="L116" s="60">
        <f t="shared" ref="L116" si="204">J116*K116/100</f>
        <v>1590.9936480000001</v>
      </c>
      <c r="M116" s="41">
        <f>G116*86400/60*3*I116</f>
        <v>19.62</v>
      </c>
      <c r="N116" s="39">
        <v>21620</v>
      </c>
      <c r="O116" s="35">
        <f>M116*N116*1.2*1.15</f>
        <v>585374.47199999995</v>
      </c>
      <c r="P116" s="35">
        <f>O116*0.075</f>
        <v>43903.085399999996</v>
      </c>
      <c r="Q116" s="39">
        <f t="shared" ref="Q116" si="205">O116+P116</f>
        <v>629277.55739999993</v>
      </c>
      <c r="R116" s="35">
        <f t="shared" ref="R116" si="206">Q116/(G116*86400/60)</f>
        <v>31463.877869999997</v>
      </c>
      <c r="S116" s="61">
        <f t="shared" ref="S116" si="207">Q116/L116</f>
        <v>395.5248710081587</v>
      </c>
    </row>
    <row r="117" spans="1:21" s="31" customFormat="1" x14ac:dyDescent="0.25">
      <c r="A117" s="32">
        <v>44470</v>
      </c>
      <c r="B117" s="33">
        <v>0</v>
      </c>
      <c r="C117" s="33">
        <v>0</v>
      </c>
      <c r="D117" s="41">
        <v>124</v>
      </c>
      <c r="E117" s="33">
        <v>0</v>
      </c>
      <c r="F117" s="33">
        <f t="shared" ref="F117" si="208">B117+C117+D117+E117</f>
        <v>124</v>
      </c>
      <c r="G117" s="43">
        <f>(B117*30+C117*15+D117*10+E117*5)/86400</f>
        <v>1.4351851851851852E-2</v>
      </c>
      <c r="H117" s="34">
        <v>0.6</v>
      </c>
      <c r="I117" s="41">
        <v>0.29399999999999998</v>
      </c>
      <c r="J117" s="60">
        <f t="shared" ref="J117" si="209">I117*F117</f>
        <v>36.455999999999996</v>
      </c>
      <c r="K117" s="60">
        <v>4055.52</v>
      </c>
      <c r="L117" s="60">
        <f t="shared" ref="L117" si="210">J117*K117/100</f>
        <v>1478.4803712</v>
      </c>
      <c r="M117" s="41">
        <f t="shared" ref="M117:M118" si="211">G117*86400/60*3*I117</f>
        <v>18.227999999999998</v>
      </c>
      <c r="N117" s="39">
        <v>22420</v>
      </c>
      <c r="O117" s="35">
        <f t="shared" ref="O117:O118" si="212">M117*N117*1.2*1.15</f>
        <v>563967.02879999985</v>
      </c>
      <c r="P117" s="35">
        <f>O117*0.075</f>
        <v>42297.527159999991</v>
      </c>
      <c r="Q117" s="39">
        <f t="shared" ref="Q117" si="213">O117+P117</f>
        <v>606264.55595999979</v>
      </c>
      <c r="R117" s="35">
        <f t="shared" ref="R117" si="214">Q117/(G117*86400/60)</f>
        <v>29335.38173999999</v>
      </c>
      <c r="S117" s="61">
        <f t="shared" ref="S117" si="215">Q117/L117</f>
        <v>410.05925257426901</v>
      </c>
      <c r="T117" s="77"/>
      <c r="U117" s="78"/>
    </row>
    <row r="118" spans="1:21" s="23" customFormat="1" x14ac:dyDescent="0.25">
      <c r="A118" s="64">
        <v>44501</v>
      </c>
      <c r="B118" s="20">
        <v>0</v>
      </c>
      <c r="C118" s="20">
        <v>0</v>
      </c>
      <c r="D118" s="42">
        <v>120</v>
      </c>
      <c r="E118" s="20">
        <v>0</v>
      </c>
      <c r="F118" s="20">
        <f t="shared" ref="F118" si="216">B118+C118+D118+E118</f>
        <v>120</v>
      </c>
      <c r="G118" s="44">
        <f>(B118*30+C118*15+D118*10+E118*5)/86400</f>
        <v>1.3888888888888888E-2</v>
      </c>
      <c r="H118" s="21">
        <v>0.6</v>
      </c>
      <c r="I118" s="41">
        <v>0.29399999999999998</v>
      </c>
      <c r="J118" s="48">
        <f t="shared" ref="J118" si="217">I118*F118</f>
        <v>35.28</v>
      </c>
      <c r="K118" s="48">
        <v>4054.52</v>
      </c>
      <c r="L118" s="48">
        <f t="shared" ref="L118" si="218">J118*K118/100</f>
        <v>1430.4346559999999</v>
      </c>
      <c r="M118" s="42">
        <f t="shared" si="211"/>
        <v>17.64</v>
      </c>
      <c r="N118" s="40">
        <v>22420</v>
      </c>
      <c r="O118" s="22">
        <f t="shared" si="212"/>
        <v>545774.54399999988</v>
      </c>
      <c r="P118" s="22">
        <f>O118*0.075</f>
        <v>40933.090799999991</v>
      </c>
      <c r="Q118" s="40">
        <f t="shared" ref="Q118" si="219">O118+P118</f>
        <v>586707.63479999988</v>
      </c>
      <c r="R118" s="22">
        <f t="shared" ref="R118" si="220">Q118/(G118*86400/60)</f>
        <v>29335.381739999993</v>
      </c>
      <c r="S118" s="49">
        <f t="shared" ref="S118" si="221">Q118/L118</f>
        <v>410.16038889930246</v>
      </c>
    </row>
    <row r="119" spans="1:21" s="1" customFormat="1" x14ac:dyDescent="0.25">
      <c r="A119" s="1" t="s">
        <v>54</v>
      </c>
      <c r="C119" s="2"/>
      <c r="D119" s="2"/>
      <c r="E119" s="81"/>
      <c r="F119" s="81"/>
      <c r="G119" s="82"/>
      <c r="H119" s="83"/>
      <c r="I119" s="2"/>
      <c r="J119" s="2"/>
      <c r="K119" s="2"/>
      <c r="L119" s="2"/>
      <c r="M119" s="2"/>
      <c r="N119" s="4"/>
      <c r="O119" s="4"/>
      <c r="P119" s="4"/>
      <c r="Q119" s="4"/>
      <c r="R119" s="10"/>
      <c r="S119" s="2"/>
    </row>
    <row r="120" spans="1:21" s="1" customFormat="1" x14ac:dyDescent="0.25">
      <c r="B120" s="2"/>
      <c r="C120" s="2"/>
      <c r="D120" s="2"/>
      <c r="E120" s="2"/>
      <c r="F120" s="2"/>
      <c r="G120" s="3"/>
      <c r="I120" s="2"/>
      <c r="J120" s="2"/>
      <c r="K120" s="2"/>
      <c r="L120" s="2"/>
      <c r="M120" s="2"/>
      <c r="N120" s="4"/>
      <c r="O120" s="4"/>
      <c r="P120" s="4"/>
      <c r="Q120" s="4"/>
      <c r="R120" s="10"/>
      <c r="S120" s="2"/>
    </row>
    <row r="121" spans="1:21" x14ac:dyDescent="0.25">
      <c r="A121" t="s">
        <v>111</v>
      </c>
      <c r="B121" s="68" t="s">
        <v>41</v>
      </c>
      <c r="C121" s="1" t="s">
        <v>45</v>
      </c>
      <c r="D121" s="36" t="s">
        <v>112</v>
      </c>
      <c r="E121" s="19"/>
      <c r="F121" s="19"/>
      <c r="G121" s="37"/>
      <c r="H121" s="19"/>
      <c r="I121" s="19"/>
    </row>
    <row r="122" spans="1:21" ht="45" x14ac:dyDescent="0.25">
      <c r="A122" s="11" t="s">
        <v>0</v>
      </c>
      <c r="B122" s="12" t="s">
        <v>33</v>
      </c>
      <c r="C122" s="12" t="s">
        <v>34</v>
      </c>
      <c r="D122" s="38" t="s">
        <v>68</v>
      </c>
      <c r="E122" s="12" t="s">
        <v>35</v>
      </c>
      <c r="F122" s="12" t="s">
        <v>2</v>
      </c>
      <c r="G122" s="38" t="s">
        <v>1</v>
      </c>
      <c r="H122" s="12" t="s">
        <v>7</v>
      </c>
      <c r="I122" s="38" t="s">
        <v>70</v>
      </c>
      <c r="J122" s="47" t="s">
        <v>71</v>
      </c>
      <c r="K122" s="47" t="s">
        <v>51</v>
      </c>
      <c r="L122" s="47" t="s">
        <v>52</v>
      </c>
      <c r="M122" s="38" t="s">
        <v>101</v>
      </c>
      <c r="N122" s="38" t="s">
        <v>80</v>
      </c>
      <c r="O122" s="12" t="s">
        <v>3</v>
      </c>
      <c r="P122" s="12" t="s">
        <v>4</v>
      </c>
      <c r="Q122" s="38" t="s">
        <v>5</v>
      </c>
      <c r="R122" s="52" t="s">
        <v>96</v>
      </c>
      <c r="S122" s="47" t="s">
        <v>53</v>
      </c>
    </row>
    <row r="123" spans="1:21" s="31" customFormat="1" x14ac:dyDescent="0.25">
      <c r="A123" s="32">
        <v>44440</v>
      </c>
      <c r="B123" s="33">
        <v>0</v>
      </c>
      <c r="C123" s="33">
        <v>0</v>
      </c>
      <c r="D123" s="41">
        <v>120</v>
      </c>
      <c r="E123" s="33">
        <v>0</v>
      </c>
      <c r="F123" s="33">
        <f t="shared" ref="F123:F125" si="222">B123+C123+D123+E123</f>
        <v>120</v>
      </c>
      <c r="G123" s="43">
        <f>(B123*30+C123*15+D123*10+E123*5)/86400</f>
        <v>1.3888888888888888E-2</v>
      </c>
      <c r="H123" s="34">
        <v>1</v>
      </c>
      <c r="I123" s="41">
        <v>0.54700000000000004</v>
      </c>
      <c r="J123" s="60">
        <f t="shared" ref="J123:J125" si="223">I123*F123</f>
        <v>65.64</v>
      </c>
      <c r="K123" s="60">
        <v>4426.25</v>
      </c>
      <c r="L123" s="60">
        <f t="shared" ref="L123:L125" si="224">J123*K123/100</f>
        <v>2905.3905</v>
      </c>
      <c r="M123" s="41">
        <f>G123*86400/60*3*I123</f>
        <v>32.82</v>
      </c>
      <c r="N123" s="39">
        <v>18120</v>
      </c>
      <c r="O123" s="35">
        <f>M123*N123*1.2*1.15</f>
        <v>820683.7919999999</v>
      </c>
      <c r="P123" s="35">
        <f>O123*0.1</f>
        <v>82068.379199999996</v>
      </c>
      <c r="Q123" s="39">
        <f t="shared" ref="Q123:Q125" si="225">O123+P123</f>
        <v>902752.17119999987</v>
      </c>
      <c r="R123" s="35">
        <f t="shared" ref="R123:R125" si="226">Q123/(G123*86400/60)</f>
        <v>45137.608559999993</v>
      </c>
      <c r="S123" s="61">
        <f t="shared" ref="S123:S125" si="227">Q123/L123</f>
        <v>310.71629483196836</v>
      </c>
    </row>
    <row r="124" spans="1:21" s="31" customFormat="1" x14ac:dyDescent="0.25">
      <c r="A124" s="32">
        <v>44470</v>
      </c>
      <c r="B124" s="33">
        <v>0</v>
      </c>
      <c r="C124" s="33">
        <v>0</v>
      </c>
      <c r="D124" s="41">
        <v>124</v>
      </c>
      <c r="E124" s="33">
        <v>0</v>
      </c>
      <c r="F124" s="33">
        <f t="shared" si="222"/>
        <v>124</v>
      </c>
      <c r="G124" s="43">
        <f>(B124*30+C124*15+D124*10+E124*5)/86400</f>
        <v>1.4351851851851852E-2</v>
      </c>
      <c r="H124" s="34">
        <v>1</v>
      </c>
      <c r="I124" s="41">
        <v>0.50600000000000001</v>
      </c>
      <c r="J124" s="60">
        <f t="shared" si="223"/>
        <v>62.744</v>
      </c>
      <c r="K124" s="60">
        <v>4426.25</v>
      </c>
      <c r="L124" s="60">
        <f t="shared" si="224"/>
        <v>2777.2062999999998</v>
      </c>
      <c r="M124" s="41">
        <f t="shared" ref="M124:M125" si="228">G124*86400/60*3*I124</f>
        <v>31.372</v>
      </c>
      <c r="N124" s="39">
        <v>18790</v>
      </c>
      <c r="O124" s="35">
        <f t="shared" ref="O124:O125" si="229">M124*N124*1.2*1.15</f>
        <v>813482.23439999996</v>
      </c>
      <c r="P124" s="35">
        <f>O124*0.1</f>
        <v>81348.223440000002</v>
      </c>
      <c r="Q124" s="39">
        <f t="shared" si="225"/>
        <v>894830.45783999993</v>
      </c>
      <c r="R124" s="35">
        <f t="shared" si="226"/>
        <v>43298.247959999993</v>
      </c>
      <c r="S124" s="61">
        <f t="shared" si="227"/>
        <v>322.20525275345949</v>
      </c>
    </row>
    <row r="125" spans="1:21" s="23" customFormat="1" x14ac:dyDescent="0.25">
      <c r="A125" s="64">
        <v>44501</v>
      </c>
      <c r="B125" s="20">
        <v>0</v>
      </c>
      <c r="C125" s="20">
        <v>0</v>
      </c>
      <c r="D125" s="42">
        <v>120</v>
      </c>
      <c r="E125" s="20">
        <v>0</v>
      </c>
      <c r="F125" s="20">
        <f t="shared" si="222"/>
        <v>120</v>
      </c>
      <c r="G125" s="44">
        <f>(B125*30+C125*15+D125*10+E125*5)/86400</f>
        <v>1.3888888888888888E-2</v>
      </c>
      <c r="H125" s="21">
        <v>1</v>
      </c>
      <c r="I125" s="42">
        <v>0.48499999999999999</v>
      </c>
      <c r="J125" s="48">
        <f t="shared" si="223"/>
        <v>58.199999999999996</v>
      </c>
      <c r="K125" s="48">
        <v>4426.25</v>
      </c>
      <c r="L125" s="48">
        <f t="shared" si="224"/>
        <v>2576.0774999999999</v>
      </c>
      <c r="M125" s="42">
        <f t="shared" si="228"/>
        <v>29.099999999999998</v>
      </c>
      <c r="N125" s="39">
        <v>18790</v>
      </c>
      <c r="O125" s="22">
        <f t="shared" si="229"/>
        <v>754568.81999999983</v>
      </c>
      <c r="P125" s="22">
        <f>O125*0.1</f>
        <v>75456.881999999983</v>
      </c>
      <c r="Q125" s="40">
        <f t="shared" si="225"/>
        <v>830025.70199999982</v>
      </c>
      <c r="R125" s="22">
        <f t="shared" si="226"/>
        <v>41501.285099999994</v>
      </c>
      <c r="S125" s="49">
        <f t="shared" si="227"/>
        <v>322.20525275345943</v>
      </c>
    </row>
    <row r="126" spans="1:21" s="1" customFormat="1" x14ac:dyDescent="0.25">
      <c r="A126" s="1" t="s">
        <v>54</v>
      </c>
      <c r="C126" s="2"/>
      <c r="D126" s="2"/>
      <c r="E126" s="2"/>
      <c r="F126" s="2"/>
      <c r="G126" s="3"/>
      <c r="I126" s="2"/>
      <c r="J126" s="2"/>
      <c r="K126" s="2"/>
      <c r="L126" s="2"/>
      <c r="M126" s="2"/>
      <c r="N126" s="4"/>
      <c r="O126" s="4"/>
      <c r="P126" s="4"/>
      <c r="Q126" s="4"/>
      <c r="R126" s="10"/>
      <c r="S126" s="2"/>
    </row>
    <row r="127" spans="1:21" s="1" customFormat="1" x14ac:dyDescent="0.25">
      <c r="C127" s="2"/>
      <c r="D127" s="2"/>
      <c r="E127" s="2"/>
      <c r="F127" s="2"/>
      <c r="G127" s="3"/>
      <c r="I127" s="2"/>
      <c r="J127" s="2"/>
      <c r="K127" s="2"/>
      <c r="L127" s="2"/>
      <c r="M127" s="2"/>
      <c r="N127" s="4"/>
      <c r="O127" s="4"/>
      <c r="P127" s="4"/>
      <c r="Q127" s="4"/>
      <c r="R127" s="10"/>
      <c r="S127" s="2"/>
    </row>
    <row r="128" spans="1:21" x14ac:dyDescent="0.25">
      <c r="A128" t="s">
        <v>92</v>
      </c>
      <c r="B128" s="36" t="s">
        <v>90</v>
      </c>
      <c r="C128" s="19"/>
      <c r="D128" s="19"/>
      <c r="E128" s="37"/>
      <c r="F128" s="19"/>
      <c r="G128" s="19"/>
    </row>
    <row r="129" spans="1:19" ht="45" x14ac:dyDescent="0.25">
      <c r="A129" s="17" t="s">
        <v>0</v>
      </c>
      <c r="B129" s="18" t="s">
        <v>33</v>
      </c>
      <c r="C129" s="18" t="s">
        <v>34</v>
      </c>
      <c r="D129" s="38" t="s">
        <v>68</v>
      </c>
      <c r="E129" s="18" t="s">
        <v>35</v>
      </c>
      <c r="F129" s="18" t="s">
        <v>2</v>
      </c>
      <c r="G129" s="38" t="s">
        <v>1</v>
      </c>
      <c r="H129" s="18" t="s">
        <v>7</v>
      </c>
      <c r="I129" s="18" t="s">
        <v>70</v>
      </c>
      <c r="J129" s="67" t="s">
        <v>71</v>
      </c>
      <c r="K129" s="67" t="s">
        <v>51</v>
      </c>
      <c r="L129" s="67" t="s">
        <v>52</v>
      </c>
      <c r="M129" s="18" t="s">
        <v>101</v>
      </c>
      <c r="N129" s="38" t="s">
        <v>31</v>
      </c>
      <c r="O129" s="18" t="s">
        <v>3</v>
      </c>
      <c r="P129" s="18" t="s">
        <v>4</v>
      </c>
      <c r="Q129" s="38" t="s">
        <v>5</v>
      </c>
      <c r="R129" s="53" t="s">
        <v>96</v>
      </c>
      <c r="S129" s="51" t="s">
        <v>53</v>
      </c>
    </row>
    <row r="130" spans="1:19" s="31" customFormat="1" x14ac:dyDescent="0.25">
      <c r="A130" s="27">
        <v>44440</v>
      </c>
      <c r="B130" s="28">
        <v>0</v>
      </c>
      <c r="C130" s="28">
        <v>0</v>
      </c>
      <c r="D130" s="41">
        <v>120</v>
      </c>
      <c r="E130" s="28">
        <v>0</v>
      </c>
      <c r="F130" s="28">
        <f t="shared" ref="F130:F132" si="230">B130+C130+D130+E130</f>
        <v>120</v>
      </c>
      <c r="G130" s="43">
        <f>(B130*30+C130*15+D130*10+E130*5)/86400</f>
        <v>1.3888888888888888E-2</v>
      </c>
      <c r="H130" s="29">
        <v>1</v>
      </c>
      <c r="I130" s="28"/>
      <c r="J130" s="28"/>
      <c r="K130" s="28"/>
      <c r="L130" s="28"/>
      <c r="M130" s="28"/>
      <c r="N130" s="39">
        <v>7260</v>
      </c>
      <c r="O130" s="30">
        <f>G130*86400/60*N130*1.2*1.15</f>
        <v>200375.99999999997</v>
      </c>
      <c r="P130" s="30">
        <f>O130*0.1</f>
        <v>20037.599999999999</v>
      </c>
      <c r="Q130" s="39">
        <f t="shared" ref="Q130:Q132" si="231">O130+P130</f>
        <v>220413.59999999998</v>
      </c>
      <c r="R130" s="30">
        <f t="shared" ref="R130:R132" si="232">Q130/(G130*86400/60)</f>
        <v>11020.679999999998</v>
      </c>
      <c r="S130" s="62"/>
    </row>
    <row r="131" spans="1:19" s="31" customFormat="1" x14ac:dyDescent="0.25">
      <c r="A131" s="27">
        <v>44470</v>
      </c>
      <c r="B131" s="28">
        <v>0</v>
      </c>
      <c r="C131" s="28">
        <v>0</v>
      </c>
      <c r="D131" s="41">
        <v>124</v>
      </c>
      <c r="E131" s="28">
        <v>0</v>
      </c>
      <c r="F131" s="28">
        <f t="shared" si="230"/>
        <v>124</v>
      </c>
      <c r="G131" s="43">
        <f>(B131*30+C131*15+D131*10+E131*5)/86400</f>
        <v>1.4351851851851852E-2</v>
      </c>
      <c r="H131" s="29">
        <v>1</v>
      </c>
      <c r="I131" s="28"/>
      <c r="J131" s="28"/>
      <c r="K131" s="28"/>
      <c r="L131" s="28"/>
      <c r="M131" s="28"/>
      <c r="N131" s="39">
        <v>7530</v>
      </c>
      <c r="O131" s="30">
        <f t="shared" ref="O131:O132" si="233">G131*86400/60*N131*1.2*1.15</f>
        <v>214755.59999999998</v>
      </c>
      <c r="P131" s="30">
        <f>O131*0.1</f>
        <v>21475.559999999998</v>
      </c>
      <c r="Q131" s="39">
        <f t="shared" si="231"/>
        <v>236231.15999999997</v>
      </c>
      <c r="R131" s="30">
        <f t="shared" si="232"/>
        <v>11430.539999999997</v>
      </c>
      <c r="S131" s="62"/>
    </row>
    <row r="132" spans="1:19" s="23" customFormat="1" x14ac:dyDescent="0.25">
      <c r="A132" s="63">
        <v>44501</v>
      </c>
      <c r="B132" s="24">
        <v>0</v>
      </c>
      <c r="C132" s="24">
        <v>0</v>
      </c>
      <c r="D132" s="42">
        <v>120</v>
      </c>
      <c r="E132" s="24">
        <v>0</v>
      </c>
      <c r="F132" s="24">
        <f t="shared" si="230"/>
        <v>120</v>
      </c>
      <c r="G132" s="44">
        <f>(B132*30+C132*15+D132*10+E132*5)/86400</f>
        <v>1.3888888888888888E-2</v>
      </c>
      <c r="H132" s="25">
        <v>1</v>
      </c>
      <c r="I132" s="24"/>
      <c r="J132" s="24"/>
      <c r="K132" s="24"/>
      <c r="L132" s="24"/>
      <c r="M132" s="24"/>
      <c r="N132" s="40">
        <v>7530</v>
      </c>
      <c r="O132" s="26">
        <f t="shared" si="233"/>
        <v>207827.99999999997</v>
      </c>
      <c r="P132" s="26">
        <f>O132*0.1</f>
        <v>20782.8</v>
      </c>
      <c r="Q132" s="40">
        <f t="shared" si="231"/>
        <v>228610.79999999996</v>
      </c>
      <c r="R132" s="26">
        <f t="shared" si="232"/>
        <v>11430.539999999997</v>
      </c>
      <c r="S132" s="50"/>
    </row>
    <row r="133" spans="1:19" s="1" customFormat="1" x14ac:dyDescent="0.25">
      <c r="A133" s="1" t="s">
        <v>55</v>
      </c>
      <c r="C133" s="2"/>
      <c r="D133" s="2"/>
      <c r="E133" s="2"/>
      <c r="F133" s="2"/>
      <c r="G133" s="3"/>
      <c r="I133" s="2"/>
      <c r="J133" s="2"/>
      <c r="K133" s="2"/>
      <c r="L133" s="2"/>
      <c r="M133" s="2"/>
      <c r="N133" s="4"/>
      <c r="O133" s="4"/>
      <c r="P133" s="4"/>
      <c r="Q133" s="4"/>
      <c r="R133" s="10"/>
      <c r="S133" s="2"/>
    </row>
    <row r="134" spans="1:19" s="1" customFormat="1" x14ac:dyDescent="0.25">
      <c r="B134" s="2"/>
      <c r="C134" s="2"/>
      <c r="D134" s="2"/>
      <c r="E134" s="2"/>
      <c r="F134" s="2"/>
      <c r="G134" s="3"/>
      <c r="I134" s="2"/>
      <c r="J134" s="2"/>
      <c r="K134" s="2"/>
      <c r="L134" s="2"/>
      <c r="M134" s="2"/>
      <c r="N134" s="4"/>
      <c r="O134" s="4"/>
      <c r="P134" s="4"/>
      <c r="Q134" s="4"/>
      <c r="R134" s="10"/>
      <c r="S134" s="2"/>
    </row>
    <row r="135" spans="1:19" x14ac:dyDescent="0.25">
      <c r="A135" t="s">
        <v>95</v>
      </c>
      <c r="B135" s="13"/>
      <c r="D135" s="13"/>
    </row>
    <row r="136" spans="1:19" ht="45" x14ac:dyDescent="0.25">
      <c r="A136" s="17" t="s">
        <v>0</v>
      </c>
      <c r="B136" s="18" t="s">
        <v>33</v>
      </c>
      <c r="C136" s="18" t="s">
        <v>34</v>
      </c>
      <c r="D136" s="38" t="s">
        <v>68</v>
      </c>
      <c r="E136" s="18" t="s">
        <v>35</v>
      </c>
      <c r="F136" s="18" t="s">
        <v>2</v>
      </c>
      <c r="G136" s="38" t="s">
        <v>1</v>
      </c>
      <c r="H136" s="18" t="s">
        <v>7</v>
      </c>
      <c r="I136" s="18" t="s">
        <v>70</v>
      </c>
      <c r="J136" s="67" t="s">
        <v>71</v>
      </c>
      <c r="K136" s="67" t="s">
        <v>51</v>
      </c>
      <c r="L136" s="67" t="s">
        <v>52</v>
      </c>
      <c r="M136" s="18" t="s">
        <v>101</v>
      </c>
      <c r="N136" s="38" t="s">
        <v>31</v>
      </c>
      <c r="O136" s="18" t="s">
        <v>3</v>
      </c>
      <c r="P136" s="18" t="s">
        <v>4</v>
      </c>
      <c r="Q136" s="38" t="s">
        <v>5</v>
      </c>
      <c r="R136" s="53" t="s">
        <v>96</v>
      </c>
      <c r="S136" s="51" t="s">
        <v>53</v>
      </c>
    </row>
    <row r="137" spans="1:19" s="31" customFormat="1" x14ac:dyDescent="0.25">
      <c r="A137" s="27">
        <v>44440</v>
      </c>
      <c r="B137" s="28">
        <v>0</v>
      </c>
      <c r="C137" s="28">
        <v>0</v>
      </c>
      <c r="D137" s="41">
        <v>120</v>
      </c>
      <c r="E137" s="28">
        <v>0</v>
      </c>
      <c r="F137" s="28">
        <f t="shared" ref="F137:F139" si="234">B137+C137+D137+E137</f>
        <v>120</v>
      </c>
      <c r="G137" s="43">
        <f>(B137*30+C137*15+D137*10+E137*5)/86400</f>
        <v>1.3888888888888888E-2</v>
      </c>
      <c r="H137" s="29">
        <v>1</v>
      </c>
      <c r="I137" s="28"/>
      <c r="J137" s="28"/>
      <c r="K137" s="28"/>
      <c r="L137" s="28"/>
      <c r="M137" s="28"/>
      <c r="N137" s="39">
        <v>8180</v>
      </c>
      <c r="O137" s="30">
        <f>G137*86400/60*N137*1.2*1.15</f>
        <v>225767.99999999997</v>
      </c>
      <c r="P137" s="30">
        <f>O137*0.1</f>
        <v>22576.799999999999</v>
      </c>
      <c r="Q137" s="39">
        <f t="shared" ref="Q137:Q139" si="235">O137+P137</f>
        <v>248344.79999999996</v>
      </c>
      <c r="R137" s="30">
        <f t="shared" ref="R137:R139" si="236">Q137/(G137*86400/60)</f>
        <v>12417.239999999998</v>
      </c>
      <c r="S137" s="62"/>
    </row>
    <row r="138" spans="1:19" s="31" customFormat="1" x14ac:dyDescent="0.25">
      <c r="A138" s="27">
        <v>44470</v>
      </c>
      <c r="B138" s="28">
        <v>0</v>
      </c>
      <c r="C138" s="28">
        <v>0</v>
      </c>
      <c r="D138" s="41">
        <v>124</v>
      </c>
      <c r="E138" s="28">
        <v>0</v>
      </c>
      <c r="F138" s="28">
        <f t="shared" si="234"/>
        <v>124</v>
      </c>
      <c r="G138" s="43">
        <f>(B138*30+C138*15+D138*10+E138*5)/86400</f>
        <v>1.4351851851851852E-2</v>
      </c>
      <c r="H138" s="29">
        <v>1</v>
      </c>
      <c r="I138" s="28"/>
      <c r="J138" s="28"/>
      <c r="K138" s="28"/>
      <c r="L138" s="28"/>
      <c r="M138" s="28"/>
      <c r="N138" s="39">
        <v>8480</v>
      </c>
      <c r="O138" s="30">
        <f t="shared" ref="O138:O139" si="237">G138*86400/60*N138*1.2*1.15</f>
        <v>241849.59999999998</v>
      </c>
      <c r="P138" s="30">
        <f>O138*0.1</f>
        <v>24184.959999999999</v>
      </c>
      <c r="Q138" s="39">
        <f t="shared" si="235"/>
        <v>266034.56</v>
      </c>
      <c r="R138" s="30">
        <f t="shared" si="236"/>
        <v>12872.64</v>
      </c>
      <c r="S138" s="62"/>
    </row>
    <row r="139" spans="1:19" s="23" customFormat="1" x14ac:dyDescent="0.25">
      <c r="A139" s="63">
        <v>44501</v>
      </c>
      <c r="B139" s="24">
        <v>0</v>
      </c>
      <c r="C139" s="24">
        <v>0</v>
      </c>
      <c r="D139" s="42">
        <v>120</v>
      </c>
      <c r="E139" s="24">
        <v>0</v>
      </c>
      <c r="F139" s="24">
        <f t="shared" si="234"/>
        <v>120</v>
      </c>
      <c r="G139" s="44">
        <f>(B139*30+C139*15+D139*10+E139*5)/86400</f>
        <v>1.3888888888888888E-2</v>
      </c>
      <c r="H139" s="25">
        <v>1</v>
      </c>
      <c r="I139" s="24"/>
      <c r="J139" s="24"/>
      <c r="K139" s="24"/>
      <c r="L139" s="24"/>
      <c r="M139" s="24"/>
      <c r="N139" s="40">
        <v>8480</v>
      </c>
      <c r="O139" s="26">
        <f t="shared" si="237"/>
        <v>234047.99999999997</v>
      </c>
      <c r="P139" s="26">
        <f>O139*0.1</f>
        <v>23404.799999999999</v>
      </c>
      <c r="Q139" s="40">
        <f t="shared" si="235"/>
        <v>257452.79999999996</v>
      </c>
      <c r="R139" s="26">
        <f t="shared" si="236"/>
        <v>12872.639999999998</v>
      </c>
      <c r="S139" s="50"/>
    </row>
    <row r="140" spans="1:19" s="1" customFormat="1" x14ac:dyDescent="0.25">
      <c r="A140" s="1" t="s">
        <v>55</v>
      </c>
      <c r="C140" s="2"/>
      <c r="D140" s="2"/>
      <c r="E140" s="2"/>
      <c r="F140" s="2"/>
      <c r="G140" s="3"/>
      <c r="I140" s="2"/>
      <c r="J140" s="2"/>
      <c r="K140" s="2"/>
      <c r="L140" s="2"/>
      <c r="M140" s="2"/>
      <c r="N140" s="4"/>
      <c r="O140" s="4"/>
      <c r="P140" s="4"/>
      <c r="Q140" s="4"/>
      <c r="R140" s="10"/>
      <c r="S140" s="2"/>
    </row>
    <row r="141" spans="1:19" s="1" customFormat="1" x14ac:dyDescent="0.25">
      <c r="C141" s="2"/>
      <c r="D141" s="2"/>
      <c r="E141" s="2"/>
      <c r="F141" s="2"/>
      <c r="G141" s="3"/>
      <c r="I141" s="2"/>
      <c r="J141" s="2"/>
      <c r="K141" s="2"/>
      <c r="L141" s="2"/>
      <c r="M141" s="2"/>
      <c r="N141" s="4"/>
      <c r="O141" s="4"/>
      <c r="P141" s="4"/>
      <c r="Q141" s="4"/>
      <c r="R141" s="10"/>
      <c r="S141" s="2"/>
    </row>
    <row r="142" spans="1:19" x14ac:dyDescent="0.25">
      <c r="A142" t="s">
        <v>109</v>
      </c>
      <c r="B142" s="36" t="s">
        <v>100</v>
      </c>
      <c r="C142" s="19"/>
      <c r="D142" s="19"/>
      <c r="E142" s="37"/>
      <c r="F142" s="19"/>
      <c r="G142" s="19"/>
    </row>
    <row r="143" spans="1:19" ht="45" x14ac:dyDescent="0.25">
      <c r="A143" s="17" t="s">
        <v>0</v>
      </c>
      <c r="B143" s="18" t="s">
        <v>33</v>
      </c>
      <c r="C143" s="18" t="s">
        <v>34</v>
      </c>
      <c r="D143" s="38" t="s">
        <v>68</v>
      </c>
      <c r="E143" s="18" t="s">
        <v>35</v>
      </c>
      <c r="F143" s="18" t="s">
        <v>2</v>
      </c>
      <c r="G143" s="38" t="s">
        <v>1</v>
      </c>
      <c r="H143" s="18" t="s">
        <v>7</v>
      </c>
      <c r="I143" s="18" t="s">
        <v>70</v>
      </c>
      <c r="J143" s="67" t="s">
        <v>71</v>
      </c>
      <c r="K143" s="67" t="s">
        <v>51</v>
      </c>
      <c r="L143" s="67" t="s">
        <v>52</v>
      </c>
      <c r="M143" s="18" t="s">
        <v>101</v>
      </c>
      <c r="N143" s="38" t="s">
        <v>31</v>
      </c>
      <c r="O143" s="18" t="s">
        <v>3</v>
      </c>
      <c r="P143" s="18" t="s">
        <v>4</v>
      </c>
      <c r="Q143" s="38" t="s">
        <v>5</v>
      </c>
      <c r="R143" s="53" t="s">
        <v>96</v>
      </c>
      <c r="S143" s="51" t="s">
        <v>53</v>
      </c>
    </row>
    <row r="144" spans="1:19" s="31" customFormat="1" x14ac:dyDescent="0.25">
      <c r="A144" s="27">
        <v>44440</v>
      </c>
      <c r="B144" s="28">
        <v>0</v>
      </c>
      <c r="C144" s="28">
        <v>0</v>
      </c>
      <c r="D144" s="41">
        <v>120</v>
      </c>
      <c r="E144" s="28">
        <v>0</v>
      </c>
      <c r="F144" s="28">
        <f t="shared" ref="F144:F145" si="238">B144+C144+D144+E144</f>
        <v>120</v>
      </c>
      <c r="G144" s="43">
        <f>(B144*30+C144*15+D144*10+E144*5)/86400</f>
        <v>1.3888888888888888E-2</v>
      </c>
      <c r="H144" s="29">
        <v>1</v>
      </c>
      <c r="I144" s="28"/>
      <c r="J144" s="28"/>
      <c r="K144" s="28"/>
      <c r="L144" s="28"/>
      <c r="M144" s="28"/>
      <c r="N144" s="39">
        <v>13860</v>
      </c>
      <c r="O144" s="30">
        <f>G144*86400/60*N144*1.2*1.15</f>
        <v>382535.99999999994</v>
      </c>
      <c r="P144" s="30">
        <f>O144*0.1</f>
        <v>38253.599999999999</v>
      </c>
      <c r="Q144" s="39">
        <f t="shared" ref="Q144:Q145" si="239">O144+P144</f>
        <v>420789.59999999992</v>
      </c>
      <c r="R144" s="30">
        <f t="shared" ref="R144:R145" si="240">Q144/(G144*86400/60)</f>
        <v>21039.479999999996</v>
      </c>
      <c r="S144" s="62"/>
    </row>
    <row r="145" spans="1:19" s="31" customFormat="1" x14ac:dyDescent="0.25">
      <c r="A145" s="27">
        <v>44470</v>
      </c>
      <c r="B145" s="28">
        <v>0</v>
      </c>
      <c r="C145" s="28">
        <v>0</v>
      </c>
      <c r="D145" s="41">
        <v>124</v>
      </c>
      <c r="E145" s="28">
        <v>0</v>
      </c>
      <c r="F145" s="28">
        <f t="shared" si="238"/>
        <v>124</v>
      </c>
      <c r="G145" s="43">
        <f>(B145*30+C145*15+D145*10+E145*5)/86400</f>
        <v>1.4351851851851852E-2</v>
      </c>
      <c r="H145" s="29">
        <v>1</v>
      </c>
      <c r="I145" s="28"/>
      <c r="J145" s="28"/>
      <c r="K145" s="28"/>
      <c r="L145" s="28"/>
      <c r="M145" s="28"/>
      <c r="N145" s="39">
        <v>14370</v>
      </c>
      <c r="O145" s="30">
        <f t="shared" ref="O145:O146" si="241">G145*86400/60*N145*1.2*1.15</f>
        <v>409832.39999999997</v>
      </c>
      <c r="P145" s="30">
        <f>O145*0.1</f>
        <v>40983.24</v>
      </c>
      <c r="Q145" s="39">
        <f t="shared" si="239"/>
        <v>450815.63999999996</v>
      </c>
      <c r="R145" s="30">
        <f t="shared" si="240"/>
        <v>21813.659999999996</v>
      </c>
      <c r="S145" s="62"/>
    </row>
    <row r="146" spans="1:19" s="23" customFormat="1" x14ac:dyDescent="0.25">
      <c r="A146" s="63">
        <v>44501</v>
      </c>
      <c r="B146" s="24">
        <v>0</v>
      </c>
      <c r="C146" s="24">
        <v>0</v>
      </c>
      <c r="D146" s="42">
        <v>120</v>
      </c>
      <c r="E146" s="24">
        <v>0</v>
      </c>
      <c r="F146" s="24">
        <f t="shared" ref="F146" si="242">B146+C146+D146+E146</f>
        <v>120</v>
      </c>
      <c r="G146" s="44">
        <f>(B146*30+C146*15+D146*10+E146*5)/86400</f>
        <v>1.3888888888888888E-2</v>
      </c>
      <c r="H146" s="25">
        <v>1</v>
      </c>
      <c r="I146" s="24"/>
      <c r="J146" s="24"/>
      <c r="K146" s="24"/>
      <c r="L146" s="24"/>
      <c r="M146" s="24"/>
      <c r="N146" s="40">
        <v>14370</v>
      </c>
      <c r="O146" s="26">
        <f t="shared" si="241"/>
        <v>396611.99999999994</v>
      </c>
      <c r="P146" s="26">
        <f>O146*0.1</f>
        <v>39661.199999999997</v>
      </c>
      <c r="Q146" s="40">
        <f t="shared" ref="Q146" si="243">O146+P146</f>
        <v>436273.19999999995</v>
      </c>
      <c r="R146" s="26">
        <f t="shared" ref="R146" si="244">Q146/(G146*86400/60)</f>
        <v>21813.659999999996</v>
      </c>
      <c r="S146" s="50"/>
    </row>
    <row r="147" spans="1:19" s="1" customFormat="1" x14ac:dyDescent="0.25">
      <c r="A147" s="1" t="s">
        <v>55</v>
      </c>
      <c r="C147" s="2"/>
      <c r="D147" s="2"/>
      <c r="E147" s="2"/>
      <c r="F147" s="2"/>
      <c r="G147" s="3"/>
      <c r="I147" s="2"/>
      <c r="J147" s="2"/>
      <c r="K147" s="2"/>
      <c r="L147" s="2"/>
      <c r="M147" s="2"/>
      <c r="N147" s="4"/>
      <c r="O147" s="4"/>
      <c r="P147" s="4"/>
      <c r="Q147" s="4"/>
      <c r="R147" s="10"/>
      <c r="S147" s="2"/>
    </row>
    <row r="148" spans="1:19" s="1" customFormat="1" x14ac:dyDescent="0.25">
      <c r="C148" s="2"/>
      <c r="D148" s="2"/>
      <c r="E148" s="2"/>
      <c r="F148" s="2"/>
      <c r="G148" s="3"/>
      <c r="I148" s="2"/>
      <c r="J148" s="2"/>
      <c r="K148" s="2"/>
      <c r="L148" s="2"/>
      <c r="M148" s="2"/>
      <c r="N148" s="4"/>
      <c r="O148" s="4"/>
      <c r="P148" s="4"/>
      <c r="Q148" s="4"/>
      <c r="R148" s="10"/>
      <c r="S148" s="2"/>
    </row>
    <row r="149" spans="1:19" x14ac:dyDescent="0.25">
      <c r="A149" t="s">
        <v>36</v>
      </c>
      <c r="B149" s="13"/>
      <c r="D149" s="13"/>
    </row>
    <row r="150" spans="1:19" ht="45" x14ac:dyDescent="0.25">
      <c r="A150" s="17" t="s">
        <v>0</v>
      </c>
      <c r="B150" s="18" t="s">
        <v>33</v>
      </c>
      <c r="C150" s="18" t="s">
        <v>34</v>
      </c>
      <c r="D150" s="38" t="s">
        <v>68</v>
      </c>
      <c r="E150" s="18" t="s">
        <v>35</v>
      </c>
      <c r="F150" s="18" t="s">
        <v>2</v>
      </c>
      <c r="G150" s="38" t="s">
        <v>1</v>
      </c>
      <c r="H150" s="18" t="s">
        <v>7</v>
      </c>
      <c r="I150" s="18" t="s">
        <v>70</v>
      </c>
      <c r="J150" s="67" t="s">
        <v>71</v>
      </c>
      <c r="K150" s="67" t="s">
        <v>51</v>
      </c>
      <c r="L150" s="67" t="s">
        <v>52</v>
      </c>
      <c r="M150" s="18" t="s">
        <v>101</v>
      </c>
      <c r="N150" s="38" t="s">
        <v>31</v>
      </c>
      <c r="O150" s="18" t="s">
        <v>3</v>
      </c>
      <c r="P150" s="18" t="s">
        <v>4</v>
      </c>
      <c r="Q150" s="38" t="s">
        <v>5</v>
      </c>
      <c r="R150" s="53" t="s">
        <v>96</v>
      </c>
      <c r="S150" s="51" t="s">
        <v>53</v>
      </c>
    </row>
    <row r="151" spans="1:19" s="31" customFormat="1" x14ac:dyDescent="0.25">
      <c r="A151" s="27">
        <v>44440</v>
      </c>
      <c r="B151" s="28">
        <v>0</v>
      </c>
      <c r="C151" s="28">
        <v>0</v>
      </c>
      <c r="D151" s="41">
        <v>120</v>
      </c>
      <c r="E151" s="28">
        <v>0</v>
      </c>
      <c r="F151" s="28">
        <f t="shared" ref="F151:F153" si="245">B151+C151+D151+E151</f>
        <v>120</v>
      </c>
      <c r="G151" s="43">
        <f>(B151*30+C151*15+D151*10+E151*5)/86400</f>
        <v>1.3888888888888888E-2</v>
      </c>
      <c r="H151" s="29">
        <v>1</v>
      </c>
      <c r="I151" s="28"/>
      <c r="J151" s="28"/>
      <c r="K151" s="28"/>
      <c r="L151" s="28"/>
      <c r="M151" s="28"/>
      <c r="N151" s="39">
        <v>6640</v>
      </c>
      <c r="O151" s="30">
        <f>G151*86400/60*N151*1.2*1.15</f>
        <v>183264</v>
      </c>
      <c r="P151" s="30">
        <f>O151*0.1</f>
        <v>18326.400000000001</v>
      </c>
      <c r="Q151" s="39">
        <f t="shared" ref="Q151:Q153" si="246">O151+P151</f>
        <v>201590.39999999999</v>
      </c>
      <c r="R151" s="30">
        <f t="shared" ref="R151:R153" si="247">Q151/(G151*86400/60)</f>
        <v>10079.52</v>
      </c>
      <c r="S151" s="62"/>
    </row>
    <row r="152" spans="1:19" s="31" customFormat="1" x14ac:dyDescent="0.25">
      <c r="A152" s="27">
        <v>44470</v>
      </c>
      <c r="B152" s="28">
        <v>0</v>
      </c>
      <c r="C152" s="28">
        <v>0</v>
      </c>
      <c r="D152" s="41">
        <v>124</v>
      </c>
      <c r="E152" s="28">
        <v>0</v>
      </c>
      <c r="F152" s="28">
        <f t="shared" si="245"/>
        <v>124</v>
      </c>
      <c r="G152" s="43">
        <f>(B152*30+C152*15+D152*10+E152*5)/86400</f>
        <v>1.4351851851851852E-2</v>
      </c>
      <c r="H152" s="29">
        <v>1</v>
      </c>
      <c r="I152" s="28"/>
      <c r="J152" s="28"/>
      <c r="K152" s="28"/>
      <c r="L152" s="28"/>
      <c r="M152" s="28"/>
      <c r="N152" s="39">
        <v>6880</v>
      </c>
      <c r="O152" s="30">
        <f t="shared" ref="O152:O153" si="248">G152*86400/60*N152*1.2*1.15</f>
        <v>196217.60000000001</v>
      </c>
      <c r="P152" s="30">
        <f>O152*0.1</f>
        <v>19621.760000000002</v>
      </c>
      <c r="Q152" s="39">
        <f t="shared" si="246"/>
        <v>215839.36000000002</v>
      </c>
      <c r="R152" s="30">
        <f t="shared" si="247"/>
        <v>10443.84</v>
      </c>
      <c r="S152" s="62"/>
    </row>
    <row r="153" spans="1:19" s="23" customFormat="1" x14ac:dyDescent="0.25">
      <c r="A153" s="63">
        <v>44501</v>
      </c>
      <c r="B153" s="24">
        <v>0</v>
      </c>
      <c r="C153" s="24">
        <v>0</v>
      </c>
      <c r="D153" s="42">
        <v>120</v>
      </c>
      <c r="E153" s="24">
        <v>0</v>
      </c>
      <c r="F153" s="24">
        <f t="shared" si="245"/>
        <v>120</v>
      </c>
      <c r="G153" s="44">
        <f>(B153*30+C153*15+D153*10+E153*5)/86400</f>
        <v>1.3888888888888888E-2</v>
      </c>
      <c r="H153" s="25">
        <v>1</v>
      </c>
      <c r="I153" s="24"/>
      <c r="J153" s="24"/>
      <c r="K153" s="24"/>
      <c r="L153" s="24"/>
      <c r="M153" s="24"/>
      <c r="N153" s="40">
        <v>6880</v>
      </c>
      <c r="O153" s="26">
        <f t="shared" si="248"/>
        <v>189887.99999999997</v>
      </c>
      <c r="P153" s="26">
        <f>O153*0.1</f>
        <v>18988.8</v>
      </c>
      <c r="Q153" s="40">
        <f t="shared" si="246"/>
        <v>208876.79999999996</v>
      </c>
      <c r="R153" s="26">
        <f t="shared" si="247"/>
        <v>10443.839999999998</v>
      </c>
      <c r="S153" s="50"/>
    </row>
    <row r="154" spans="1:19" s="1" customFormat="1" x14ac:dyDescent="0.25">
      <c r="A154" s="1" t="s">
        <v>55</v>
      </c>
      <c r="C154" s="2"/>
      <c r="D154" s="2"/>
      <c r="E154" s="2"/>
      <c r="F154" s="2"/>
      <c r="G154" s="3"/>
      <c r="I154" s="2"/>
      <c r="J154" s="2"/>
      <c r="K154" s="2"/>
      <c r="L154" s="2"/>
      <c r="M154" s="2"/>
      <c r="N154" s="4"/>
      <c r="O154" s="4"/>
      <c r="P154" s="4"/>
      <c r="Q154" s="4"/>
      <c r="R154" s="10"/>
      <c r="S154" s="2"/>
    </row>
    <row r="155" spans="1:19" s="1" customFormat="1" x14ac:dyDescent="0.25">
      <c r="C155" s="2"/>
      <c r="D155" s="2"/>
      <c r="E155" s="2"/>
      <c r="F155" s="2"/>
      <c r="G155" s="3"/>
      <c r="I155" s="2"/>
      <c r="J155" s="2"/>
      <c r="K155" s="2"/>
      <c r="L155" s="2"/>
      <c r="M155" s="2"/>
      <c r="N155" s="4"/>
      <c r="O155" s="4"/>
      <c r="P155" s="4"/>
      <c r="Q155" s="4"/>
      <c r="R155" s="10"/>
      <c r="S155" s="2"/>
    </row>
    <row r="156" spans="1:19" x14ac:dyDescent="0.25">
      <c r="A156" t="s">
        <v>58</v>
      </c>
      <c r="B156" s="36" t="s">
        <v>65</v>
      </c>
      <c r="C156" s="37"/>
      <c r="D156" s="19"/>
      <c r="E156" s="37"/>
      <c r="F156" s="19"/>
      <c r="G156" s="19"/>
    </row>
    <row r="157" spans="1:19" ht="45" x14ac:dyDescent="0.25">
      <c r="A157" s="17" t="s">
        <v>0</v>
      </c>
      <c r="B157" s="18" t="s">
        <v>33</v>
      </c>
      <c r="C157" s="18" t="s">
        <v>34</v>
      </c>
      <c r="D157" s="38" t="s">
        <v>68</v>
      </c>
      <c r="E157" s="18" t="s">
        <v>35</v>
      </c>
      <c r="F157" s="18" t="s">
        <v>2</v>
      </c>
      <c r="G157" s="38" t="s">
        <v>1</v>
      </c>
      <c r="H157" s="18" t="s">
        <v>7</v>
      </c>
      <c r="I157" s="18" t="s">
        <v>70</v>
      </c>
      <c r="J157" s="67" t="s">
        <v>71</v>
      </c>
      <c r="K157" s="67" t="s">
        <v>51</v>
      </c>
      <c r="L157" s="67" t="s">
        <v>52</v>
      </c>
      <c r="M157" s="18" t="s">
        <v>101</v>
      </c>
      <c r="N157" s="38" t="s">
        <v>31</v>
      </c>
      <c r="O157" s="18" t="s">
        <v>3</v>
      </c>
      <c r="P157" s="18" t="s">
        <v>4</v>
      </c>
      <c r="Q157" s="38" t="s">
        <v>5</v>
      </c>
      <c r="R157" s="53" t="s">
        <v>96</v>
      </c>
      <c r="S157" s="51" t="s">
        <v>53</v>
      </c>
    </row>
    <row r="158" spans="1:19" s="31" customFormat="1" x14ac:dyDescent="0.25">
      <c r="A158" s="27">
        <v>44440</v>
      </c>
      <c r="B158" s="28">
        <v>0</v>
      </c>
      <c r="C158" s="28">
        <v>0</v>
      </c>
      <c r="D158" s="41">
        <v>120</v>
      </c>
      <c r="E158" s="28">
        <v>0</v>
      </c>
      <c r="F158" s="28">
        <f t="shared" ref="F158:F159" si="249">B158+C158+D158+E158</f>
        <v>120</v>
      </c>
      <c r="G158" s="43">
        <f>(B158*30+C158*15+D158*10+E158*5)/86400</f>
        <v>1.3888888888888888E-2</v>
      </c>
      <c r="H158" s="29">
        <v>1</v>
      </c>
      <c r="I158" s="28"/>
      <c r="J158" s="28"/>
      <c r="K158" s="28"/>
      <c r="L158" s="28"/>
      <c r="M158" s="28"/>
      <c r="N158" s="39">
        <v>19650</v>
      </c>
      <c r="O158" s="30">
        <f>G158*86400/60*N158*1.2*1.15</f>
        <v>542340</v>
      </c>
      <c r="P158" s="30">
        <f>O158*0.1</f>
        <v>54234</v>
      </c>
      <c r="Q158" s="39">
        <f t="shared" ref="Q158:Q159" si="250">O158+P158</f>
        <v>596574</v>
      </c>
      <c r="R158" s="30">
        <f t="shared" ref="R158:R159" si="251">Q158/(G158*86400/60)</f>
        <v>29828.7</v>
      </c>
      <c r="S158" s="62"/>
    </row>
    <row r="159" spans="1:19" s="31" customFormat="1" x14ac:dyDescent="0.25">
      <c r="A159" s="27">
        <v>44470</v>
      </c>
      <c r="B159" s="28">
        <v>0</v>
      </c>
      <c r="C159" s="28">
        <v>0</v>
      </c>
      <c r="D159" s="41">
        <v>124</v>
      </c>
      <c r="E159" s="28">
        <v>0</v>
      </c>
      <c r="F159" s="28">
        <f t="shared" si="249"/>
        <v>124</v>
      </c>
      <c r="G159" s="43">
        <f>(B159*30+C159*15+D159*10+E159*5)/86400</f>
        <v>1.4351851851851852E-2</v>
      </c>
      <c r="H159" s="29">
        <v>1</v>
      </c>
      <c r="I159" s="28"/>
      <c r="J159" s="28"/>
      <c r="K159" s="28"/>
      <c r="L159" s="28"/>
      <c r="M159" s="28"/>
      <c r="N159" s="39">
        <v>20380</v>
      </c>
      <c r="O159" s="30">
        <f t="shared" ref="O159:O160" si="252">G159*86400/60*N159*1.2*1.15</f>
        <v>581237.6</v>
      </c>
      <c r="P159" s="30">
        <f>O159*0.1</f>
        <v>58123.76</v>
      </c>
      <c r="Q159" s="39">
        <f t="shared" si="250"/>
        <v>639361.36</v>
      </c>
      <c r="R159" s="30">
        <f t="shared" si="251"/>
        <v>30936.839999999997</v>
      </c>
      <c r="S159" s="62"/>
    </row>
    <row r="160" spans="1:19" s="23" customFormat="1" x14ac:dyDescent="0.25">
      <c r="A160" s="63">
        <v>44501</v>
      </c>
      <c r="B160" s="24">
        <v>0</v>
      </c>
      <c r="C160" s="24">
        <v>0</v>
      </c>
      <c r="D160" s="42">
        <v>120</v>
      </c>
      <c r="E160" s="24">
        <v>0</v>
      </c>
      <c r="F160" s="24">
        <f t="shared" ref="F160" si="253">B160+C160+D160+E160</f>
        <v>120</v>
      </c>
      <c r="G160" s="44">
        <f>(B160*30+C160*15+D160*10+E160*5)/86400</f>
        <v>1.3888888888888888E-2</v>
      </c>
      <c r="H160" s="25">
        <v>1</v>
      </c>
      <c r="I160" s="24"/>
      <c r="J160" s="24"/>
      <c r="K160" s="24"/>
      <c r="L160" s="24"/>
      <c r="M160" s="24"/>
      <c r="N160" s="40">
        <v>20380</v>
      </c>
      <c r="O160" s="26">
        <f t="shared" si="252"/>
        <v>562488</v>
      </c>
      <c r="P160" s="26">
        <f>O160*0.1</f>
        <v>56248.800000000003</v>
      </c>
      <c r="Q160" s="40">
        <f t="shared" ref="Q160" si="254">O160+P160</f>
        <v>618736.80000000005</v>
      </c>
      <c r="R160" s="26">
        <f t="shared" ref="R160" si="255">Q160/(G160*86400/60)</f>
        <v>30936.840000000004</v>
      </c>
      <c r="S160" s="50"/>
    </row>
    <row r="161" spans="1:19" s="1" customFormat="1" x14ac:dyDescent="0.25">
      <c r="A161" s="1" t="s">
        <v>55</v>
      </c>
      <c r="C161" s="2"/>
      <c r="D161" s="2"/>
      <c r="E161" s="2"/>
      <c r="F161" s="2"/>
      <c r="G161" s="3"/>
      <c r="I161" s="2"/>
      <c r="J161" s="2"/>
      <c r="K161" s="2"/>
      <c r="L161" s="2"/>
      <c r="M161" s="2"/>
      <c r="N161" s="4"/>
      <c r="O161" s="4"/>
      <c r="P161" s="4"/>
      <c r="Q161" s="4"/>
      <c r="R161" s="10"/>
      <c r="S161" s="2"/>
    </row>
    <row r="162" spans="1:19" s="1" customFormat="1" x14ac:dyDescent="0.25">
      <c r="B162" s="2"/>
      <c r="C162" s="2"/>
      <c r="D162" s="2"/>
      <c r="E162" s="2"/>
      <c r="F162" s="2"/>
      <c r="G162" s="3"/>
      <c r="I162" s="2"/>
      <c r="J162" s="2"/>
      <c r="K162" s="2"/>
      <c r="L162" s="2"/>
      <c r="M162" s="2"/>
      <c r="N162" s="4"/>
      <c r="O162" s="4"/>
      <c r="P162" s="4"/>
      <c r="Q162" s="4"/>
      <c r="R162" s="10"/>
      <c r="S162" s="2"/>
    </row>
    <row r="163" spans="1:19" x14ac:dyDescent="0.25">
      <c r="A163" t="s">
        <v>59</v>
      </c>
      <c r="B163" s="36" t="s">
        <v>66</v>
      </c>
      <c r="C163" s="37"/>
      <c r="D163" s="19"/>
      <c r="E163" s="37"/>
      <c r="F163" s="19"/>
      <c r="G163" s="19"/>
    </row>
    <row r="164" spans="1:19" ht="45" x14ac:dyDescent="0.25">
      <c r="A164" s="17" t="s">
        <v>0</v>
      </c>
      <c r="B164" s="18" t="s">
        <v>33</v>
      </c>
      <c r="C164" s="18" t="s">
        <v>34</v>
      </c>
      <c r="D164" s="38" t="s">
        <v>68</v>
      </c>
      <c r="E164" s="18" t="s">
        <v>35</v>
      </c>
      <c r="F164" s="18" t="s">
        <v>2</v>
      </c>
      <c r="G164" s="38" t="s">
        <v>1</v>
      </c>
      <c r="H164" s="18" t="s">
        <v>7</v>
      </c>
      <c r="I164" s="18" t="s">
        <v>70</v>
      </c>
      <c r="J164" s="67" t="s">
        <v>71</v>
      </c>
      <c r="K164" s="67" t="s">
        <v>51</v>
      </c>
      <c r="L164" s="67" t="s">
        <v>52</v>
      </c>
      <c r="M164" s="18" t="s">
        <v>101</v>
      </c>
      <c r="N164" s="38" t="s">
        <v>31</v>
      </c>
      <c r="O164" s="18" t="s">
        <v>3</v>
      </c>
      <c r="P164" s="18" t="s">
        <v>4</v>
      </c>
      <c r="Q164" s="38" t="s">
        <v>5</v>
      </c>
      <c r="R164" s="53" t="s">
        <v>96</v>
      </c>
      <c r="S164" s="51" t="s">
        <v>53</v>
      </c>
    </row>
    <row r="165" spans="1:19" s="31" customFormat="1" x14ac:dyDescent="0.25">
      <c r="A165" s="27">
        <v>44440</v>
      </c>
      <c r="B165" s="28">
        <v>0</v>
      </c>
      <c r="C165" s="28">
        <v>0</v>
      </c>
      <c r="D165" s="41">
        <v>120</v>
      </c>
      <c r="E165" s="28">
        <v>0</v>
      </c>
      <c r="F165" s="28">
        <f t="shared" ref="F165:F166" si="256">B165+C165+D165+E165</f>
        <v>120</v>
      </c>
      <c r="G165" s="43">
        <f>(B165*30+C165*15+D165*10+E165*5)/86400</f>
        <v>1.3888888888888888E-2</v>
      </c>
      <c r="H165" s="29">
        <v>1</v>
      </c>
      <c r="I165" s="28"/>
      <c r="J165" s="28"/>
      <c r="K165" s="28"/>
      <c r="L165" s="28"/>
      <c r="M165" s="28"/>
      <c r="N165" s="39">
        <v>14390</v>
      </c>
      <c r="O165" s="30">
        <f>G165*86400/60*N165*1.2*1.15</f>
        <v>397163.99999999994</v>
      </c>
      <c r="P165" s="30">
        <f>O165*0.1</f>
        <v>39716.399999999994</v>
      </c>
      <c r="Q165" s="39">
        <f t="shared" ref="Q165:Q166" si="257">O165+P165</f>
        <v>436880.39999999991</v>
      </c>
      <c r="R165" s="30">
        <f t="shared" ref="R165:R166" si="258">Q165/(G165*86400/60)</f>
        <v>21844.019999999997</v>
      </c>
      <c r="S165" s="62"/>
    </row>
    <row r="166" spans="1:19" s="31" customFormat="1" x14ac:dyDescent="0.25">
      <c r="A166" s="27">
        <v>44470</v>
      </c>
      <c r="B166" s="28">
        <v>0</v>
      </c>
      <c r="C166" s="28">
        <v>0</v>
      </c>
      <c r="D166" s="41">
        <v>124</v>
      </c>
      <c r="E166" s="28">
        <v>0</v>
      </c>
      <c r="F166" s="28">
        <f t="shared" si="256"/>
        <v>124</v>
      </c>
      <c r="G166" s="43">
        <f>(B166*30+C166*15+D166*10+E166*5)/86400</f>
        <v>1.4351851851851852E-2</v>
      </c>
      <c r="H166" s="29">
        <v>1</v>
      </c>
      <c r="I166" s="28"/>
      <c r="J166" s="28"/>
      <c r="K166" s="28"/>
      <c r="L166" s="28"/>
      <c r="M166" s="28"/>
      <c r="N166" s="39">
        <v>14920</v>
      </c>
      <c r="O166" s="30">
        <f t="shared" ref="O166:O167" si="259">G166*86400/60*N166*1.2*1.15</f>
        <v>425518.39999999997</v>
      </c>
      <c r="P166" s="30">
        <f>O166*0.1</f>
        <v>42551.839999999997</v>
      </c>
      <c r="Q166" s="39">
        <f t="shared" si="257"/>
        <v>468070.24</v>
      </c>
      <c r="R166" s="30">
        <f t="shared" si="258"/>
        <v>22648.559999999998</v>
      </c>
      <c r="S166" s="62"/>
    </row>
    <row r="167" spans="1:19" s="23" customFormat="1" x14ac:dyDescent="0.25">
      <c r="A167" s="63">
        <v>44501</v>
      </c>
      <c r="B167" s="24">
        <v>0</v>
      </c>
      <c r="C167" s="24">
        <v>0</v>
      </c>
      <c r="D167" s="42">
        <v>120</v>
      </c>
      <c r="E167" s="24">
        <v>0</v>
      </c>
      <c r="F167" s="24">
        <f t="shared" ref="F167" si="260">B167+C167+D167+E167</f>
        <v>120</v>
      </c>
      <c r="G167" s="44">
        <f>(B167*30+C167*15+D167*10+E167*5)/86400</f>
        <v>1.3888888888888888E-2</v>
      </c>
      <c r="H167" s="25">
        <v>1</v>
      </c>
      <c r="I167" s="24"/>
      <c r="J167" s="24"/>
      <c r="K167" s="24"/>
      <c r="L167" s="24"/>
      <c r="M167" s="24"/>
      <c r="N167" s="40">
        <v>14920</v>
      </c>
      <c r="O167" s="26">
        <f t="shared" si="259"/>
        <v>411791.99999999994</v>
      </c>
      <c r="P167" s="26">
        <f>O167*0.1</f>
        <v>41179.199999999997</v>
      </c>
      <c r="Q167" s="40">
        <f t="shared" ref="Q167" si="261">O167+P167</f>
        <v>452971.19999999995</v>
      </c>
      <c r="R167" s="26">
        <f t="shared" ref="R167" si="262">Q167/(G167*86400/60)</f>
        <v>22648.559999999998</v>
      </c>
      <c r="S167" s="50"/>
    </row>
    <row r="168" spans="1:19" s="1" customFormat="1" x14ac:dyDescent="0.25">
      <c r="A168" s="1" t="s">
        <v>55</v>
      </c>
      <c r="C168" s="2"/>
      <c r="D168" s="2"/>
      <c r="E168" s="2"/>
      <c r="F168" s="2"/>
      <c r="G168" s="3"/>
      <c r="I168" s="2"/>
      <c r="J168" s="2"/>
      <c r="K168" s="2"/>
      <c r="L168" s="2"/>
      <c r="M168" s="2"/>
      <c r="N168" s="4"/>
      <c r="O168" s="4"/>
      <c r="P168" s="4"/>
      <c r="Q168" s="4"/>
      <c r="R168" s="10"/>
      <c r="S168" s="2"/>
    </row>
    <row r="169" spans="1:19" s="1" customFormat="1" x14ac:dyDescent="0.25">
      <c r="B169" s="2"/>
      <c r="C169" s="2"/>
      <c r="D169" s="2"/>
      <c r="E169" s="2"/>
      <c r="F169" s="2"/>
      <c r="G169" s="3"/>
      <c r="I169" s="2"/>
      <c r="J169" s="2"/>
      <c r="K169" s="2"/>
      <c r="L169" s="2"/>
      <c r="M169" s="2"/>
      <c r="N169" s="4"/>
      <c r="O169" s="4"/>
      <c r="P169" s="4"/>
      <c r="Q169" s="4"/>
      <c r="R169" s="10"/>
      <c r="S169" s="2"/>
    </row>
    <row r="170" spans="1:19" x14ac:dyDescent="0.25">
      <c r="A170" t="s">
        <v>60</v>
      </c>
      <c r="B170" s="36" t="s">
        <v>67</v>
      </c>
      <c r="C170" s="37"/>
      <c r="D170" s="19"/>
      <c r="E170" s="37"/>
      <c r="F170" s="19"/>
      <c r="G170" s="19"/>
    </row>
    <row r="171" spans="1:19" ht="45" x14ac:dyDescent="0.25">
      <c r="A171" s="17" t="s">
        <v>0</v>
      </c>
      <c r="B171" s="18" t="s">
        <v>33</v>
      </c>
      <c r="C171" s="18" t="s">
        <v>34</v>
      </c>
      <c r="D171" s="38" t="s">
        <v>68</v>
      </c>
      <c r="E171" s="18" t="s">
        <v>35</v>
      </c>
      <c r="F171" s="18" t="s">
        <v>2</v>
      </c>
      <c r="G171" s="38" t="s">
        <v>1</v>
      </c>
      <c r="H171" s="18" t="s">
        <v>7</v>
      </c>
      <c r="I171" s="18" t="s">
        <v>70</v>
      </c>
      <c r="J171" s="67" t="s">
        <v>71</v>
      </c>
      <c r="K171" s="67" t="s">
        <v>51</v>
      </c>
      <c r="L171" s="67" t="s">
        <v>52</v>
      </c>
      <c r="M171" s="18" t="s">
        <v>101</v>
      </c>
      <c r="N171" s="38" t="s">
        <v>31</v>
      </c>
      <c r="O171" s="18" t="s">
        <v>3</v>
      </c>
      <c r="P171" s="18" t="s">
        <v>4</v>
      </c>
      <c r="Q171" s="38" t="s">
        <v>5</v>
      </c>
      <c r="R171" s="53" t="s">
        <v>96</v>
      </c>
      <c r="S171" s="51" t="s">
        <v>53</v>
      </c>
    </row>
    <row r="172" spans="1:19" s="31" customFormat="1" x14ac:dyDescent="0.25">
      <c r="A172" s="27">
        <v>44440</v>
      </c>
      <c r="B172" s="28">
        <v>0</v>
      </c>
      <c r="C172" s="28">
        <v>0</v>
      </c>
      <c r="D172" s="41">
        <v>120</v>
      </c>
      <c r="E172" s="28">
        <v>0</v>
      </c>
      <c r="F172" s="28">
        <f t="shared" ref="F172:F173" si="263">B172+C172+D172+E172</f>
        <v>120</v>
      </c>
      <c r="G172" s="43">
        <f>(B172*30+C172*15+D172*10+E172*5)/86400</f>
        <v>1.3888888888888888E-2</v>
      </c>
      <c r="H172" s="29">
        <v>1</v>
      </c>
      <c r="I172" s="28"/>
      <c r="J172" s="28"/>
      <c r="K172" s="28"/>
      <c r="L172" s="28"/>
      <c r="M172" s="28"/>
      <c r="N172" s="39">
        <v>12120</v>
      </c>
      <c r="O172" s="30">
        <f>G172*86400/60*N172*1.2*1.15</f>
        <v>334512</v>
      </c>
      <c r="P172" s="30">
        <f>O172*0.1</f>
        <v>33451.200000000004</v>
      </c>
      <c r="Q172" s="39">
        <f t="shared" ref="Q172:Q173" si="264">O172+P172</f>
        <v>367963.2</v>
      </c>
      <c r="R172" s="30">
        <f t="shared" ref="R172:R173" si="265">Q172/(G172*86400/60)</f>
        <v>18398.16</v>
      </c>
      <c r="S172" s="62"/>
    </row>
    <row r="173" spans="1:19" s="31" customFormat="1" x14ac:dyDescent="0.25">
      <c r="A173" s="27">
        <v>44470</v>
      </c>
      <c r="B173" s="28">
        <v>0</v>
      </c>
      <c r="C173" s="28">
        <v>0</v>
      </c>
      <c r="D173" s="41">
        <v>124</v>
      </c>
      <c r="E173" s="28">
        <v>0</v>
      </c>
      <c r="F173" s="28">
        <f t="shared" si="263"/>
        <v>124</v>
      </c>
      <c r="G173" s="43">
        <f>(B173*30+C173*15+D173*10+E173*5)/86400</f>
        <v>1.4351851851851852E-2</v>
      </c>
      <c r="H173" s="29">
        <v>1</v>
      </c>
      <c r="I173" s="28"/>
      <c r="J173" s="28"/>
      <c r="K173" s="28"/>
      <c r="L173" s="28"/>
      <c r="M173" s="28"/>
      <c r="N173" s="39">
        <v>12570</v>
      </c>
      <c r="O173" s="30">
        <f t="shared" ref="O173:O174" si="266">G173*86400/60*N173*1.2*1.15</f>
        <v>358496.39999999997</v>
      </c>
      <c r="P173" s="30">
        <f>O173*0.1</f>
        <v>35849.64</v>
      </c>
      <c r="Q173" s="39">
        <f t="shared" si="264"/>
        <v>394346.04</v>
      </c>
      <c r="R173" s="30">
        <f t="shared" si="265"/>
        <v>19081.259999999998</v>
      </c>
      <c r="S173" s="62"/>
    </row>
    <row r="174" spans="1:19" s="23" customFormat="1" x14ac:dyDescent="0.25">
      <c r="A174" s="63">
        <v>44501</v>
      </c>
      <c r="B174" s="24">
        <v>0</v>
      </c>
      <c r="C174" s="24">
        <v>0</v>
      </c>
      <c r="D174" s="42">
        <v>120</v>
      </c>
      <c r="E174" s="24">
        <v>0</v>
      </c>
      <c r="F174" s="24">
        <f t="shared" ref="F174" si="267">B174+C174+D174+E174</f>
        <v>120</v>
      </c>
      <c r="G174" s="44">
        <f>(B174*30+C174*15+D174*10+E174*5)/86400</f>
        <v>1.3888888888888888E-2</v>
      </c>
      <c r="H174" s="25">
        <v>1</v>
      </c>
      <c r="I174" s="24"/>
      <c r="J174" s="24"/>
      <c r="K174" s="24"/>
      <c r="L174" s="24"/>
      <c r="M174" s="24"/>
      <c r="N174" s="40">
        <v>12570</v>
      </c>
      <c r="O174" s="26">
        <f t="shared" si="266"/>
        <v>346932</v>
      </c>
      <c r="P174" s="26">
        <f>O174*0.1</f>
        <v>34693.200000000004</v>
      </c>
      <c r="Q174" s="40">
        <f t="shared" ref="Q174" si="268">O174+P174</f>
        <v>381625.2</v>
      </c>
      <c r="R174" s="26">
        <f t="shared" ref="R174" si="269">Q174/(G174*86400/60)</f>
        <v>19081.260000000002</v>
      </c>
      <c r="S174" s="50"/>
    </row>
    <row r="175" spans="1:19" s="1" customFormat="1" x14ac:dyDescent="0.25">
      <c r="A175" s="1" t="s">
        <v>55</v>
      </c>
      <c r="C175" s="2"/>
      <c r="D175" s="2"/>
      <c r="E175" s="2"/>
      <c r="F175" s="2"/>
      <c r="G175" s="3"/>
      <c r="I175" s="2"/>
      <c r="J175" s="2"/>
      <c r="K175" s="2"/>
      <c r="L175" s="2"/>
      <c r="M175" s="2"/>
      <c r="N175" s="4"/>
      <c r="O175" s="4"/>
      <c r="P175" s="4"/>
      <c r="Q175" s="4"/>
      <c r="R175" s="10"/>
      <c r="S175" s="2"/>
    </row>
    <row r="176" spans="1:19" s="1" customFormat="1" x14ac:dyDescent="0.25">
      <c r="B176" s="2"/>
      <c r="C176" s="2"/>
      <c r="D176" s="2"/>
      <c r="E176" s="2"/>
      <c r="F176" s="2"/>
      <c r="G176" s="3"/>
      <c r="I176" s="2"/>
      <c r="J176" s="2"/>
      <c r="K176" s="2"/>
      <c r="L176" s="2"/>
      <c r="M176" s="2"/>
      <c r="N176" s="4"/>
      <c r="O176" s="4"/>
      <c r="P176" s="4"/>
      <c r="Q176" s="4"/>
      <c r="R176" s="10"/>
      <c r="S176" s="2"/>
    </row>
    <row r="177" spans="1:19" x14ac:dyDescent="0.25">
      <c r="A177" t="s">
        <v>57</v>
      </c>
      <c r="B177" s="36" t="s">
        <v>64</v>
      </c>
      <c r="C177" s="37"/>
      <c r="D177" s="19"/>
      <c r="E177" s="37"/>
      <c r="F177" s="19"/>
      <c r="G177" s="19"/>
    </row>
    <row r="178" spans="1:19" ht="45" x14ac:dyDescent="0.25">
      <c r="A178" s="17" t="s">
        <v>0</v>
      </c>
      <c r="B178" s="18" t="s">
        <v>33</v>
      </c>
      <c r="C178" s="18" t="s">
        <v>34</v>
      </c>
      <c r="D178" s="38" t="s">
        <v>68</v>
      </c>
      <c r="E178" s="18" t="s">
        <v>35</v>
      </c>
      <c r="F178" s="18" t="s">
        <v>2</v>
      </c>
      <c r="G178" s="38" t="s">
        <v>1</v>
      </c>
      <c r="H178" s="18" t="s">
        <v>7</v>
      </c>
      <c r="I178" s="18" t="s">
        <v>70</v>
      </c>
      <c r="J178" s="67" t="s">
        <v>71</v>
      </c>
      <c r="K178" s="67" t="s">
        <v>51</v>
      </c>
      <c r="L178" s="67" t="s">
        <v>52</v>
      </c>
      <c r="M178" s="18" t="s">
        <v>101</v>
      </c>
      <c r="N178" s="38" t="s">
        <v>31</v>
      </c>
      <c r="O178" s="18" t="s">
        <v>3</v>
      </c>
      <c r="P178" s="18" t="s">
        <v>4</v>
      </c>
      <c r="Q178" s="38" t="s">
        <v>5</v>
      </c>
      <c r="R178" s="53" t="s">
        <v>96</v>
      </c>
      <c r="S178" s="51" t="s">
        <v>53</v>
      </c>
    </row>
    <row r="179" spans="1:19" s="31" customFormat="1" x14ac:dyDescent="0.25">
      <c r="A179" s="27">
        <v>44440</v>
      </c>
      <c r="B179" s="28">
        <v>0</v>
      </c>
      <c r="C179" s="28">
        <v>0</v>
      </c>
      <c r="D179" s="41">
        <v>120</v>
      </c>
      <c r="E179" s="28">
        <v>0</v>
      </c>
      <c r="F179" s="28">
        <f t="shared" ref="F179:F180" si="270">B179+C179+D179+E179</f>
        <v>120</v>
      </c>
      <c r="G179" s="43">
        <f>(B179*30+C179*15+D179*10+E179*5)/86400</f>
        <v>1.3888888888888888E-2</v>
      </c>
      <c r="H179" s="29">
        <v>0.5</v>
      </c>
      <c r="I179" s="28"/>
      <c r="J179" s="28"/>
      <c r="K179" s="28"/>
      <c r="L179" s="28"/>
      <c r="M179" s="28"/>
      <c r="N179" s="39">
        <v>31200</v>
      </c>
      <c r="O179" s="30">
        <f>G179*86400/60*N179*1.2*1.15</f>
        <v>861119.99999999988</v>
      </c>
      <c r="P179" s="30">
        <f>O179*0.1</f>
        <v>86112</v>
      </c>
      <c r="Q179" s="39">
        <f t="shared" ref="Q179:Q180" si="271">O179+P179</f>
        <v>947231.99999999988</v>
      </c>
      <c r="R179" s="30">
        <f t="shared" ref="R179:R180" si="272">Q179/(G179*86400/60)</f>
        <v>47361.599999999991</v>
      </c>
      <c r="S179" s="62"/>
    </row>
    <row r="180" spans="1:19" s="31" customFormat="1" x14ac:dyDescent="0.25">
      <c r="A180" s="27">
        <v>44470</v>
      </c>
      <c r="B180" s="28">
        <v>0</v>
      </c>
      <c r="C180" s="28">
        <v>0</v>
      </c>
      <c r="D180" s="41">
        <v>124</v>
      </c>
      <c r="E180" s="28">
        <v>0</v>
      </c>
      <c r="F180" s="28">
        <f t="shared" si="270"/>
        <v>124</v>
      </c>
      <c r="G180" s="43">
        <f>(B180*30+C180*15+D180*10+E180*5)/86400</f>
        <v>1.4351851851851852E-2</v>
      </c>
      <c r="H180" s="29">
        <v>0.5</v>
      </c>
      <c r="I180" s="28"/>
      <c r="J180" s="28"/>
      <c r="K180" s="28"/>
      <c r="L180" s="28"/>
      <c r="M180" s="28"/>
      <c r="N180" s="39">
        <v>32360</v>
      </c>
      <c r="O180" s="30">
        <f t="shared" ref="O180:O181" si="273">G180*86400/60*N180*1.2*1.15</f>
        <v>922907.2</v>
      </c>
      <c r="P180" s="30">
        <f>O180*0.1</f>
        <v>92290.72</v>
      </c>
      <c r="Q180" s="39">
        <f t="shared" si="271"/>
        <v>1015197.9199999999</v>
      </c>
      <c r="R180" s="30">
        <f t="shared" si="272"/>
        <v>49122.479999999996</v>
      </c>
      <c r="S180" s="62"/>
    </row>
    <row r="181" spans="1:19" s="23" customFormat="1" x14ac:dyDescent="0.25">
      <c r="A181" s="63">
        <v>44501</v>
      </c>
      <c r="B181" s="24">
        <v>0</v>
      </c>
      <c r="C181" s="24">
        <v>0</v>
      </c>
      <c r="D181" s="42">
        <v>120</v>
      </c>
      <c r="E181" s="24">
        <v>0</v>
      </c>
      <c r="F181" s="24">
        <f t="shared" ref="F181" si="274">B181+C181+D181+E181</f>
        <v>120</v>
      </c>
      <c r="G181" s="44">
        <f>(B181*30+C181*15+D181*10+E181*5)/86400</f>
        <v>1.3888888888888888E-2</v>
      </c>
      <c r="H181" s="25">
        <v>0.5</v>
      </c>
      <c r="I181" s="24"/>
      <c r="J181" s="24"/>
      <c r="K181" s="24"/>
      <c r="L181" s="24"/>
      <c r="M181" s="24"/>
      <c r="N181" s="40">
        <v>32360</v>
      </c>
      <c r="O181" s="26">
        <f t="shared" si="273"/>
        <v>893135.99999999988</v>
      </c>
      <c r="P181" s="26">
        <f>O181*0.1</f>
        <v>89313.599999999991</v>
      </c>
      <c r="Q181" s="40">
        <f t="shared" ref="Q181" si="275">O181+P181</f>
        <v>982449.59999999986</v>
      </c>
      <c r="R181" s="26">
        <f t="shared" ref="R181" si="276">Q181/(G181*86400/60)</f>
        <v>49122.479999999996</v>
      </c>
      <c r="S181" s="50"/>
    </row>
    <row r="182" spans="1:19" s="23" customFormat="1" x14ac:dyDescent="0.25">
      <c r="A182" s="1" t="s">
        <v>63</v>
      </c>
      <c r="C182" s="55"/>
      <c r="D182" s="55"/>
      <c r="E182" s="55"/>
      <c r="F182" s="55"/>
      <c r="G182" s="56"/>
      <c r="H182" s="57"/>
      <c r="I182" s="55"/>
      <c r="J182" s="55"/>
      <c r="K182" s="55"/>
      <c r="L182" s="55"/>
      <c r="M182" s="55"/>
      <c r="N182" s="58"/>
      <c r="O182" s="58"/>
      <c r="P182" s="58"/>
      <c r="Q182" s="58"/>
      <c r="R182" s="58"/>
      <c r="S182" s="59"/>
    </row>
    <row r="183" spans="1:19" s="23" customFormat="1" x14ac:dyDescent="0.25">
      <c r="A183" s="54"/>
      <c r="B183" s="55"/>
      <c r="C183" s="55"/>
      <c r="D183" s="55"/>
      <c r="E183" s="55"/>
      <c r="F183" s="55"/>
      <c r="G183" s="56"/>
      <c r="H183" s="57"/>
      <c r="I183" s="55"/>
      <c r="J183" s="55"/>
      <c r="K183" s="55"/>
      <c r="L183" s="55"/>
      <c r="M183" s="55"/>
      <c r="N183" s="58"/>
      <c r="O183" s="58"/>
      <c r="P183" s="58"/>
      <c r="Q183" s="58"/>
      <c r="R183" s="58"/>
      <c r="S183" s="59"/>
    </row>
    <row r="184" spans="1:19" x14ac:dyDescent="0.25">
      <c r="A184" t="s">
        <v>32</v>
      </c>
      <c r="B184" s="65"/>
    </row>
    <row r="185" spans="1:19" ht="45" x14ac:dyDescent="0.25">
      <c r="A185" s="17" t="s">
        <v>0</v>
      </c>
      <c r="B185" s="18" t="s">
        <v>33</v>
      </c>
      <c r="C185" s="18" t="s">
        <v>34</v>
      </c>
      <c r="D185" s="38" t="s">
        <v>68</v>
      </c>
      <c r="E185" s="18" t="s">
        <v>35</v>
      </c>
      <c r="F185" s="18" t="s">
        <v>2</v>
      </c>
      <c r="G185" s="38" t="s">
        <v>1</v>
      </c>
      <c r="H185" s="18" t="s">
        <v>7</v>
      </c>
      <c r="I185" s="18" t="s">
        <v>70</v>
      </c>
      <c r="J185" s="67" t="s">
        <v>71</v>
      </c>
      <c r="K185" s="67" t="s">
        <v>51</v>
      </c>
      <c r="L185" s="67" t="s">
        <v>52</v>
      </c>
      <c r="M185" s="18" t="s">
        <v>101</v>
      </c>
      <c r="N185" s="38" t="s">
        <v>31</v>
      </c>
      <c r="O185" s="18" t="s">
        <v>3</v>
      </c>
      <c r="P185" s="18" t="s">
        <v>4</v>
      </c>
      <c r="Q185" s="38" t="s">
        <v>5</v>
      </c>
      <c r="R185" s="53" t="s">
        <v>96</v>
      </c>
      <c r="S185" s="51" t="s">
        <v>53</v>
      </c>
    </row>
    <row r="186" spans="1:19" s="31" customFormat="1" x14ac:dyDescent="0.25">
      <c r="A186" s="27">
        <v>44440</v>
      </c>
      <c r="B186" s="28">
        <v>0</v>
      </c>
      <c r="C186" s="28">
        <v>0</v>
      </c>
      <c r="D186" s="41">
        <v>120</v>
      </c>
      <c r="E186" s="28">
        <v>0</v>
      </c>
      <c r="F186" s="28">
        <f t="shared" ref="F186:F187" si="277">B186+C186+D186+E186</f>
        <v>120</v>
      </c>
      <c r="G186" s="43">
        <f>(B186*30+C186*15+D186*10+E186*5)/86400</f>
        <v>1.3888888888888888E-2</v>
      </c>
      <c r="H186" s="29">
        <v>0.5</v>
      </c>
      <c r="I186" s="28"/>
      <c r="J186" s="28"/>
      <c r="K186" s="28"/>
      <c r="L186" s="28"/>
      <c r="M186" s="28"/>
      <c r="N186" s="39">
        <v>26510</v>
      </c>
      <c r="O186" s="30">
        <f>G186*86400/60*N186*1.2*1.15</f>
        <v>731676</v>
      </c>
      <c r="P186" s="30">
        <f>O186*0.1</f>
        <v>73167.600000000006</v>
      </c>
      <c r="Q186" s="39">
        <f t="shared" ref="Q186:Q187" si="278">O186+P186</f>
        <v>804843.6</v>
      </c>
      <c r="R186" s="30">
        <f t="shared" ref="R186:R187" si="279">Q186/(G186*86400/60)</f>
        <v>40242.18</v>
      </c>
      <c r="S186" s="62"/>
    </row>
    <row r="187" spans="1:19" s="31" customFormat="1" x14ac:dyDescent="0.25">
      <c r="A187" s="27">
        <v>44470</v>
      </c>
      <c r="B187" s="28">
        <v>0</v>
      </c>
      <c r="C187" s="28">
        <v>0</v>
      </c>
      <c r="D187" s="41">
        <v>124</v>
      </c>
      <c r="E187" s="28">
        <v>0</v>
      </c>
      <c r="F187" s="28">
        <f t="shared" si="277"/>
        <v>124</v>
      </c>
      <c r="G187" s="43">
        <f>(B187*30+C187*15+D187*10+E187*5)/86400</f>
        <v>1.4351851851851852E-2</v>
      </c>
      <c r="H187" s="29">
        <v>0.5</v>
      </c>
      <c r="I187" s="28"/>
      <c r="J187" s="28"/>
      <c r="K187" s="28"/>
      <c r="L187" s="28"/>
      <c r="M187" s="28"/>
      <c r="N187" s="39">
        <v>27490</v>
      </c>
      <c r="O187" s="30">
        <f t="shared" ref="O187:O188" si="280">G187*86400/60*N187*1.2*1.15</f>
        <v>784014.8</v>
      </c>
      <c r="P187" s="30">
        <f>O187*0.1</f>
        <v>78401.48000000001</v>
      </c>
      <c r="Q187" s="39">
        <f t="shared" si="278"/>
        <v>862416.28</v>
      </c>
      <c r="R187" s="30">
        <f t="shared" si="279"/>
        <v>41729.82</v>
      </c>
      <c r="S187" s="62"/>
    </row>
    <row r="188" spans="1:19" s="23" customFormat="1" x14ac:dyDescent="0.25">
      <c r="A188" s="63">
        <v>44501</v>
      </c>
      <c r="B188" s="24">
        <v>0</v>
      </c>
      <c r="C188" s="24">
        <v>0</v>
      </c>
      <c r="D188" s="42">
        <v>120</v>
      </c>
      <c r="E188" s="24">
        <v>0</v>
      </c>
      <c r="F188" s="24">
        <f t="shared" ref="F188" si="281">B188+C188+D188+E188</f>
        <v>120</v>
      </c>
      <c r="G188" s="44">
        <f>(B188*30+C188*15+D188*10+E188*5)/86400</f>
        <v>1.3888888888888888E-2</v>
      </c>
      <c r="H188" s="25">
        <v>0.5</v>
      </c>
      <c r="I188" s="24"/>
      <c r="J188" s="24"/>
      <c r="K188" s="24"/>
      <c r="L188" s="24"/>
      <c r="M188" s="24"/>
      <c r="N188" s="40">
        <v>27490</v>
      </c>
      <c r="O188" s="26">
        <f t="shared" si="280"/>
        <v>758723.99999999988</v>
      </c>
      <c r="P188" s="26">
        <f>O188*0.1</f>
        <v>75872.399999999994</v>
      </c>
      <c r="Q188" s="40">
        <f t="shared" ref="Q188" si="282">O188+P188</f>
        <v>834596.39999999991</v>
      </c>
      <c r="R188" s="26">
        <f t="shared" ref="R188" si="283">Q188/(G188*86400/60)</f>
        <v>41729.819999999992</v>
      </c>
      <c r="S188" s="50"/>
    </row>
    <row r="189" spans="1:19" s="1" customFormat="1" x14ac:dyDescent="0.25">
      <c r="A189" s="1" t="s">
        <v>76</v>
      </c>
      <c r="C189" s="2"/>
      <c r="D189" s="2"/>
      <c r="E189" s="2"/>
      <c r="F189" s="2"/>
      <c r="G189" s="3"/>
      <c r="I189" s="2"/>
      <c r="J189" s="2"/>
      <c r="K189" s="2"/>
      <c r="L189" s="2"/>
      <c r="M189" s="2"/>
      <c r="N189" s="4"/>
      <c r="O189" s="4"/>
      <c r="P189" s="4"/>
      <c r="Q189" s="4"/>
      <c r="R189" s="10"/>
      <c r="S189" s="2"/>
    </row>
    <row r="190" spans="1:19" s="1" customFormat="1" x14ac:dyDescent="0.25">
      <c r="B190" s="2"/>
      <c r="C190" s="2"/>
      <c r="D190" s="2"/>
      <c r="E190" s="69"/>
      <c r="F190" s="2"/>
      <c r="G190" s="3"/>
      <c r="I190" s="2"/>
      <c r="J190" s="2"/>
      <c r="K190" s="2"/>
      <c r="L190" s="2"/>
      <c r="M190" s="2"/>
      <c r="N190" s="4"/>
      <c r="O190" s="4"/>
      <c r="P190" s="4"/>
      <c r="Q190" s="4"/>
      <c r="R190" s="10"/>
      <c r="S190" s="2"/>
    </row>
    <row r="191" spans="1:19" x14ac:dyDescent="0.25">
      <c r="A191" t="s">
        <v>99</v>
      </c>
      <c r="B191" s="65"/>
    </row>
    <row r="192" spans="1:19" ht="45" x14ac:dyDescent="0.25">
      <c r="A192" s="17" t="s">
        <v>0</v>
      </c>
      <c r="B192" s="18" t="s">
        <v>33</v>
      </c>
      <c r="C192" s="18" t="s">
        <v>34</v>
      </c>
      <c r="D192" s="38" t="s">
        <v>68</v>
      </c>
      <c r="E192" s="18" t="s">
        <v>35</v>
      </c>
      <c r="F192" s="18" t="s">
        <v>2</v>
      </c>
      <c r="G192" s="38" t="s">
        <v>1</v>
      </c>
      <c r="H192" s="18" t="s">
        <v>7</v>
      </c>
      <c r="I192" s="18" t="s">
        <v>70</v>
      </c>
      <c r="J192" s="67" t="s">
        <v>71</v>
      </c>
      <c r="K192" s="67" t="s">
        <v>51</v>
      </c>
      <c r="L192" s="67" t="s">
        <v>52</v>
      </c>
      <c r="M192" s="18" t="s">
        <v>101</v>
      </c>
      <c r="N192" s="38" t="s">
        <v>31</v>
      </c>
      <c r="O192" s="18" t="s">
        <v>3</v>
      </c>
      <c r="P192" s="18" t="s">
        <v>4</v>
      </c>
      <c r="Q192" s="38" t="s">
        <v>5</v>
      </c>
      <c r="R192" s="53" t="s">
        <v>96</v>
      </c>
      <c r="S192" s="51" t="s">
        <v>53</v>
      </c>
    </row>
    <row r="193" spans="1:19" s="76" customFormat="1" x14ac:dyDescent="0.25">
      <c r="A193" s="27">
        <v>44440</v>
      </c>
      <c r="B193" s="28">
        <v>0</v>
      </c>
      <c r="C193" s="28">
        <v>0</v>
      </c>
      <c r="D193" s="41">
        <v>120</v>
      </c>
      <c r="E193" s="70">
        <v>0</v>
      </c>
      <c r="F193" s="70">
        <f t="shared" ref="F193:F194" si="284">B193+C193+D193+E193</f>
        <v>120</v>
      </c>
      <c r="G193" s="71">
        <f>(B193*30+C193*15+D193*10+E193*5)/86400</f>
        <v>1.3888888888888888E-2</v>
      </c>
      <c r="H193" s="72">
        <v>1</v>
      </c>
      <c r="I193" s="70"/>
      <c r="J193" s="70"/>
      <c r="K193" s="70"/>
      <c r="L193" s="70"/>
      <c r="M193" s="70"/>
      <c r="N193" s="39">
        <v>5970</v>
      </c>
      <c r="O193" s="30">
        <f>G193*86400/60*N193*1.2*1.15</f>
        <v>164772</v>
      </c>
      <c r="P193" s="30">
        <f>O193*0.1</f>
        <v>16477.2</v>
      </c>
      <c r="Q193" s="73">
        <f t="shared" ref="Q193:Q194" si="285">O193+P193</f>
        <v>181249.2</v>
      </c>
      <c r="R193" s="74">
        <f t="shared" ref="R193:R194" si="286">Q193/(G193*86400/60)</f>
        <v>9062.4600000000009</v>
      </c>
      <c r="S193" s="75"/>
    </row>
    <row r="194" spans="1:19" s="31" customFormat="1" x14ac:dyDescent="0.25">
      <c r="A194" s="27">
        <v>44470</v>
      </c>
      <c r="B194" s="28">
        <v>0</v>
      </c>
      <c r="C194" s="28">
        <v>0</v>
      </c>
      <c r="D194" s="41">
        <v>124</v>
      </c>
      <c r="E194" s="28">
        <v>0</v>
      </c>
      <c r="F194" s="28">
        <f t="shared" si="284"/>
        <v>124</v>
      </c>
      <c r="G194" s="43">
        <f>(B194*30+C194*15+D194*10+E194*5)/86400</f>
        <v>1.4351851851851852E-2</v>
      </c>
      <c r="H194" s="29">
        <v>1</v>
      </c>
      <c r="I194" s="28"/>
      <c r="J194" s="28"/>
      <c r="K194" s="28"/>
      <c r="L194" s="28"/>
      <c r="M194" s="28"/>
      <c r="N194" s="39">
        <v>6190</v>
      </c>
      <c r="O194" s="30">
        <f t="shared" ref="O194:O195" si="287">G194*86400/60*N194*1.2*1.15</f>
        <v>176538.8</v>
      </c>
      <c r="P194" s="30">
        <f>O194*0.1</f>
        <v>17653.88</v>
      </c>
      <c r="Q194" s="39">
        <f t="shared" si="285"/>
        <v>194192.68</v>
      </c>
      <c r="R194" s="30">
        <f t="shared" si="286"/>
        <v>9396.4199999999983</v>
      </c>
      <c r="S194" s="62"/>
    </row>
    <row r="195" spans="1:19" s="23" customFormat="1" x14ac:dyDescent="0.25">
      <c r="A195" s="63">
        <v>44501</v>
      </c>
      <c r="B195" s="24">
        <v>0</v>
      </c>
      <c r="C195" s="24">
        <v>0</v>
      </c>
      <c r="D195" s="42">
        <v>120</v>
      </c>
      <c r="E195" s="24">
        <v>0</v>
      </c>
      <c r="F195" s="24">
        <f t="shared" ref="F195" si="288">B195+C195+D195+E195</f>
        <v>120</v>
      </c>
      <c r="G195" s="44">
        <f>(B195*30+C195*15+D195*10+E195*5)/86400</f>
        <v>1.3888888888888888E-2</v>
      </c>
      <c r="H195" s="25">
        <v>1</v>
      </c>
      <c r="I195" s="24"/>
      <c r="J195" s="24"/>
      <c r="K195" s="24"/>
      <c r="L195" s="24"/>
      <c r="M195" s="24"/>
      <c r="N195" s="40">
        <v>6190</v>
      </c>
      <c r="O195" s="26">
        <f t="shared" si="287"/>
        <v>170844</v>
      </c>
      <c r="P195" s="26">
        <f>O195*0.1</f>
        <v>17084.400000000001</v>
      </c>
      <c r="Q195" s="40">
        <f t="shared" ref="Q195" si="289">O195+P195</f>
        <v>187928.4</v>
      </c>
      <c r="R195" s="26">
        <f t="shared" ref="R195" si="290">Q195/(G195*86400/60)</f>
        <v>9396.42</v>
      </c>
      <c r="S195" s="50"/>
    </row>
    <row r="196" spans="1:19" s="1" customFormat="1" x14ac:dyDescent="0.25">
      <c r="A196" s="1" t="s">
        <v>55</v>
      </c>
      <c r="C196" s="2"/>
      <c r="D196" s="2"/>
      <c r="E196" s="2"/>
      <c r="F196" s="2"/>
      <c r="G196" s="3"/>
      <c r="I196" s="2"/>
      <c r="J196" s="2"/>
      <c r="K196" s="2"/>
      <c r="L196" s="2"/>
      <c r="M196" s="2"/>
      <c r="N196" s="4"/>
      <c r="O196" s="4"/>
      <c r="P196" s="4"/>
      <c r="Q196" s="4"/>
      <c r="R196" s="10"/>
      <c r="S196" s="2"/>
    </row>
    <row r="197" spans="1:19" s="1" customFormat="1" x14ac:dyDescent="0.25">
      <c r="C197" s="2"/>
      <c r="D197" s="2"/>
      <c r="E197" s="2"/>
      <c r="F197" s="2"/>
      <c r="G197" s="3"/>
      <c r="I197" s="2"/>
      <c r="J197" s="2"/>
      <c r="K197" s="2"/>
      <c r="L197" s="2"/>
      <c r="M197" s="2"/>
      <c r="N197" s="4"/>
      <c r="O197" s="4"/>
      <c r="P197" s="4"/>
      <c r="Q197" s="4"/>
      <c r="R197" s="10"/>
      <c r="S197" s="2"/>
    </row>
    <row r="198" spans="1:19" x14ac:dyDescent="0.25">
      <c r="A198" t="s">
        <v>74</v>
      </c>
      <c r="B198" s="65"/>
    </row>
    <row r="199" spans="1:19" ht="45" x14ac:dyDescent="0.25">
      <c r="A199" s="17" t="s">
        <v>0</v>
      </c>
      <c r="B199" s="18" t="s">
        <v>33</v>
      </c>
      <c r="C199" s="18" t="s">
        <v>34</v>
      </c>
      <c r="D199" s="38" t="s">
        <v>68</v>
      </c>
      <c r="E199" s="18" t="s">
        <v>35</v>
      </c>
      <c r="F199" s="18" t="s">
        <v>2</v>
      </c>
      <c r="G199" s="38" t="s">
        <v>1</v>
      </c>
      <c r="H199" s="18" t="s">
        <v>7</v>
      </c>
      <c r="I199" s="18" t="s">
        <v>70</v>
      </c>
      <c r="J199" s="67" t="s">
        <v>71</v>
      </c>
      <c r="K199" s="67" t="s">
        <v>51</v>
      </c>
      <c r="L199" s="67" t="s">
        <v>52</v>
      </c>
      <c r="M199" s="18" t="s">
        <v>101</v>
      </c>
      <c r="N199" s="38" t="s">
        <v>31</v>
      </c>
      <c r="O199" s="18" t="s">
        <v>3</v>
      </c>
      <c r="P199" s="18" t="s">
        <v>4</v>
      </c>
      <c r="Q199" s="38" t="s">
        <v>5</v>
      </c>
      <c r="R199" s="53" t="s">
        <v>96</v>
      </c>
      <c r="S199" s="51" t="s">
        <v>53</v>
      </c>
    </row>
    <row r="200" spans="1:19" s="31" customFormat="1" x14ac:dyDescent="0.25">
      <c r="A200" s="27">
        <v>44440</v>
      </c>
      <c r="B200" s="28">
        <v>0</v>
      </c>
      <c r="C200" s="28">
        <v>0</v>
      </c>
      <c r="D200" s="41">
        <v>120</v>
      </c>
      <c r="E200" s="28">
        <v>0</v>
      </c>
      <c r="F200" s="28">
        <f t="shared" ref="F200" si="291">B200+C200+D200+E200</f>
        <v>120</v>
      </c>
      <c r="G200" s="43">
        <f>(B200*30+C200*15+D200*10+E200*5)/86400</f>
        <v>1.3888888888888888E-2</v>
      </c>
      <c r="H200" s="29">
        <v>0.5</v>
      </c>
      <c r="I200" s="28"/>
      <c r="J200" s="28"/>
      <c r="K200" s="28"/>
      <c r="L200" s="28"/>
      <c r="M200" s="28"/>
      <c r="N200" s="39">
        <v>4500</v>
      </c>
      <c r="O200" s="30">
        <f>G200*86400/60*N200*1.2</f>
        <v>108000</v>
      </c>
      <c r="P200" s="30">
        <f>O200*0.1</f>
        <v>10800</v>
      </c>
      <c r="Q200" s="39">
        <f t="shared" ref="Q200:Q201" si="292">O200+P200</f>
        <v>118800</v>
      </c>
      <c r="R200" s="30">
        <f t="shared" ref="R200:R201" si="293">Q200/(G200*86400/60)</f>
        <v>5940</v>
      </c>
      <c r="S200" s="62"/>
    </row>
    <row r="201" spans="1:19" s="31" customFormat="1" x14ac:dyDescent="0.25">
      <c r="A201" s="27">
        <v>44470</v>
      </c>
      <c r="B201" s="28">
        <v>0</v>
      </c>
      <c r="C201" s="28">
        <v>0</v>
      </c>
      <c r="D201" s="41">
        <v>124</v>
      </c>
      <c r="E201" s="28">
        <v>0</v>
      </c>
      <c r="F201" s="28">
        <v>120</v>
      </c>
      <c r="G201" s="43">
        <f>(B201*30+C201*15+D201*10+E201*5)/86400</f>
        <v>1.4351851851851852E-2</v>
      </c>
      <c r="H201" s="29">
        <v>0.5</v>
      </c>
      <c r="I201" s="28"/>
      <c r="J201" s="28"/>
      <c r="K201" s="28"/>
      <c r="L201" s="28"/>
      <c r="M201" s="28"/>
      <c r="N201" s="39">
        <v>4800</v>
      </c>
      <c r="O201" s="30">
        <f t="shared" ref="O201:O202" si="294">G201*86400/60*N201*1.2</f>
        <v>119040</v>
      </c>
      <c r="P201" s="30">
        <f>O201*0.1</f>
        <v>11904</v>
      </c>
      <c r="Q201" s="39">
        <f t="shared" si="292"/>
        <v>130944</v>
      </c>
      <c r="R201" s="30">
        <f t="shared" si="293"/>
        <v>6336</v>
      </c>
      <c r="S201" s="62"/>
    </row>
    <row r="202" spans="1:19" s="23" customFormat="1" x14ac:dyDescent="0.25">
      <c r="A202" s="63">
        <v>44501</v>
      </c>
      <c r="B202" s="24">
        <v>0</v>
      </c>
      <c r="C202" s="24">
        <v>0</v>
      </c>
      <c r="D202" s="42">
        <v>120</v>
      </c>
      <c r="E202" s="24">
        <v>0</v>
      </c>
      <c r="F202" s="24">
        <f t="shared" ref="F202" si="295">B202+C202+D202+E202</f>
        <v>120</v>
      </c>
      <c r="G202" s="44">
        <f>(B202*30+C202*15+D202*10+E202*5)/86400</f>
        <v>1.3888888888888888E-2</v>
      </c>
      <c r="H202" s="25">
        <v>0.5</v>
      </c>
      <c r="I202" s="24"/>
      <c r="J202" s="24"/>
      <c r="K202" s="24"/>
      <c r="L202" s="24"/>
      <c r="M202" s="24"/>
      <c r="N202" s="40">
        <v>4800</v>
      </c>
      <c r="O202" s="26">
        <f t="shared" si="294"/>
        <v>115200</v>
      </c>
      <c r="P202" s="26">
        <f>O202*0.1</f>
        <v>11520</v>
      </c>
      <c r="Q202" s="40">
        <f t="shared" ref="Q202" si="296">O202+P202</f>
        <v>126720</v>
      </c>
      <c r="R202" s="26">
        <f t="shared" ref="R202" si="297">Q202/(G202*86400/60)</f>
        <v>6336</v>
      </c>
      <c r="S202" s="50"/>
    </row>
    <row r="203" spans="1:19" s="1" customFormat="1" x14ac:dyDescent="0.25">
      <c r="A203" s="1" t="s">
        <v>75</v>
      </c>
      <c r="C203" s="2"/>
      <c r="D203" s="2"/>
      <c r="E203" s="2"/>
      <c r="F203" s="2"/>
      <c r="G203" s="3"/>
      <c r="I203" s="2"/>
      <c r="J203" s="2"/>
      <c r="K203" s="2"/>
      <c r="L203" s="2"/>
      <c r="M203" s="2"/>
      <c r="N203" s="4"/>
      <c r="O203" s="4"/>
      <c r="P203" s="4"/>
      <c r="Q203" s="4"/>
      <c r="R203" s="10"/>
      <c r="S203" s="2"/>
    </row>
    <row r="204" spans="1:19" s="1" customFormat="1" x14ac:dyDescent="0.25">
      <c r="C204" s="2"/>
      <c r="D204" s="2"/>
      <c r="E204" s="2"/>
      <c r="F204" s="2"/>
      <c r="G204" s="3"/>
      <c r="I204" s="2"/>
      <c r="J204" s="2"/>
      <c r="K204" s="2"/>
      <c r="L204" s="2"/>
      <c r="M204" s="2"/>
      <c r="N204" s="4"/>
      <c r="O204" s="4"/>
      <c r="P204" s="4"/>
      <c r="Q204" s="4"/>
      <c r="R204" s="10"/>
      <c r="S204" s="2"/>
    </row>
    <row r="205" spans="1:19" s="95" customFormat="1" x14ac:dyDescent="0.25">
      <c r="A205" s="96" t="s">
        <v>103</v>
      </c>
      <c r="B205" s="89"/>
      <c r="C205" s="90"/>
      <c r="D205" s="91"/>
      <c r="E205" s="92"/>
      <c r="F205" s="93"/>
      <c r="G205" s="93"/>
      <c r="H205" s="93"/>
      <c r="I205" s="93"/>
      <c r="J205" s="94"/>
      <c r="K205" s="90"/>
      <c r="L205" s="92"/>
      <c r="M205" s="92"/>
      <c r="N205" s="92"/>
      <c r="O205" s="92"/>
      <c r="P205" s="92"/>
      <c r="Q205" s="92"/>
    </row>
    <row r="206" spans="1:19" s="87" customFormat="1" x14ac:dyDescent="0.25">
      <c r="A206" s="88" t="s">
        <v>104</v>
      </c>
    </row>
    <row r="207" spans="1:19" s="87" customFormat="1" x14ac:dyDescent="0.25">
      <c r="A207" s="88" t="s">
        <v>102</v>
      </c>
    </row>
    <row r="208" spans="1:19" s="87" customFormat="1" x14ac:dyDescent="0.25">
      <c r="A208" s="88"/>
    </row>
    <row r="209" spans="1:19" ht="18.75" x14ac:dyDescent="0.3">
      <c r="A209" t="s">
        <v>108</v>
      </c>
      <c r="N209" s="8"/>
      <c r="O209" s="9"/>
      <c r="P209" s="9"/>
      <c r="Q209" s="9"/>
      <c r="R209" s="10"/>
    </row>
    <row r="210" spans="1:19" x14ac:dyDescent="0.25">
      <c r="A210" t="s">
        <v>98</v>
      </c>
    </row>
    <row r="211" spans="1:19" x14ac:dyDescent="0.25">
      <c r="A211" t="s">
        <v>72</v>
      </c>
    </row>
    <row r="212" spans="1:19" x14ac:dyDescent="0.25">
      <c r="A212" t="s">
        <v>6</v>
      </c>
    </row>
    <row r="213" spans="1:19" x14ac:dyDescent="0.25">
      <c r="A213" t="s">
        <v>79</v>
      </c>
    </row>
    <row r="214" spans="1:19" x14ac:dyDescent="0.25">
      <c r="A214" s="5" t="s">
        <v>78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s="86" customFormat="1" x14ac:dyDescent="0.25">
      <c r="A215" s="85"/>
    </row>
    <row r="216" spans="1:19" x14ac:dyDescent="0.25">
      <c r="A216" s="6" t="s">
        <v>9</v>
      </c>
      <c r="B216" s="66" t="s">
        <v>69</v>
      </c>
      <c r="C216" s="66"/>
      <c r="D216" s="66"/>
    </row>
    <row r="217" spans="1:19" x14ac:dyDescent="0.25">
      <c r="A217" s="5"/>
      <c r="B217" s="5"/>
      <c r="C217" s="5"/>
    </row>
    <row r="218" spans="1:19" x14ac:dyDescent="0.25">
      <c r="A218" s="80" t="s">
        <v>39</v>
      </c>
    </row>
    <row r="219" spans="1:19" ht="9" customHeight="1" x14ac:dyDescent="0.25">
      <c r="A219" s="80"/>
    </row>
    <row r="220" spans="1:19" x14ac:dyDescent="0.25">
      <c r="A220" s="79" t="s">
        <v>88</v>
      </c>
    </row>
    <row r="221" spans="1:19" x14ac:dyDescent="0.25">
      <c r="A221" s="79" t="s">
        <v>81</v>
      </c>
    </row>
    <row r="222" spans="1:19" x14ac:dyDescent="0.25">
      <c r="A222" s="45" t="s">
        <v>105</v>
      </c>
    </row>
    <row r="223" spans="1:19" x14ac:dyDescent="0.25">
      <c r="A223" s="79" t="s">
        <v>82</v>
      </c>
    </row>
    <row r="224" spans="1:19" x14ac:dyDescent="0.25">
      <c r="A224" s="79" t="s">
        <v>106</v>
      </c>
    </row>
    <row r="225" spans="1:1" x14ac:dyDescent="0.25">
      <c r="A225" s="79" t="s">
        <v>110</v>
      </c>
    </row>
    <row r="226" spans="1:1" x14ac:dyDescent="0.25">
      <c r="A226" s="79" t="s">
        <v>107</v>
      </c>
    </row>
    <row r="227" spans="1:1" x14ac:dyDescent="0.25">
      <c r="A227" s="45" t="s">
        <v>83</v>
      </c>
    </row>
    <row r="228" spans="1:1" x14ac:dyDescent="0.25">
      <c r="A228" s="79" t="s">
        <v>84</v>
      </c>
    </row>
    <row r="229" spans="1:1" x14ac:dyDescent="0.25">
      <c r="A229" s="79" t="s">
        <v>85</v>
      </c>
    </row>
    <row r="230" spans="1:1" x14ac:dyDescent="0.25">
      <c r="A230" s="46" t="s">
        <v>86</v>
      </c>
    </row>
    <row r="231" spans="1:1" x14ac:dyDescent="0.25">
      <c r="A231" s="46" t="s">
        <v>87</v>
      </c>
    </row>
    <row r="232" spans="1:1" x14ac:dyDescent="0.25">
      <c r="A232" s="46"/>
    </row>
    <row r="233" spans="1:1" x14ac:dyDescent="0.25">
      <c r="A233" s="16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 ТВ Москва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2021-09-13T13:04:42Z</dcterms:modified>
</cp:coreProperties>
</file>